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Nacrt proračuna 2020" sheetId="1" r:id="rId1"/>
    <sheet name="Dodatni dio 2020" sheetId="2" r:id="rId2"/>
  </sheets>
  <definedNames>
    <definedName name="_xlnm.Print_Area" localSheetId="1">'Dodatni dio 2020'!$A$1:$I$196</definedName>
    <definedName name="_xlnm.Print_Area" localSheetId="0">'Nacrt proračuna 2020'!$A$1:$N$443</definedName>
    <definedName name="_xlnm.Print_Titles" localSheetId="1">'Dodatni dio 2020'!$8:$8</definedName>
  </definedNames>
  <calcPr fullCalcOnLoad="1"/>
</workbook>
</file>

<file path=xl/sharedStrings.xml><?xml version="1.0" encoding="utf-8"?>
<sst xmlns="http://schemas.openxmlformats.org/spreadsheetml/2006/main" count="716" uniqueCount="481">
  <si>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</si>
  <si>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</si>
  <si>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</si>
  <si>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</si>
  <si>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</si>
  <si>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</si>
  <si>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</si>
  <si>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</si>
  <si>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</si>
  <si>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</si>
  <si>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</si>
  <si>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</si>
  <si>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</si>
  <si>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</si>
  <si>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</si>
  <si>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</si>
  <si>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</si>
  <si>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</si>
  <si>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</si>
  <si>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</si>
  <si>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</si>
  <si>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</si>
  <si>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</si>
  <si>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</si>
  <si>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Porez na dohodak od igara na sreću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</si>
  <si>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</si>
  <si>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</si>
  <si>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</si>
  <si>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</si>
  <si>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</si>
  <si>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</si>
  <si>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</si>
  <si>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</si>
  <si>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</si>
  <si>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</si>
  <si>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</si>
  <si>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</si>
  <si>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</si>
  <si>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</si>
  <si>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</si>
  <si>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</si>
  <si>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Otpremnine zbog odlaska u mirovinu i ostale naknade</t>
  </si>
  <si>
    <t>Izdaci za usluge prevoza i goriva</t>
  </si>
  <si>
    <t>Izdaci za kamate i ostale naknade</t>
  </si>
  <si>
    <t>Dotacije od općina</t>
  </si>
  <si>
    <t>SVEGA ( A + B )</t>
  </si>
  <si>
    <t>R A S H O D I: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</si>
  <si>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</si>
  <si>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</si>
  <si>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</si>
  <si>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</si>
  <si>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</si>
  <si>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</si>
  <si>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SVEGA  ( A + B )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</si>
  <si>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</si>
  <si>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</si>
  <si>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</si>
  <si>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</si>
  <si>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</si>
  <si>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</si>
  <si>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</si>
  <si>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</si>
  <si>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</si>
  <si>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</si>
  <si>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</si>
  <si>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</si>
  <si>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</si>
  <si>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</si>
  <si>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</si>
  <si>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</si>
  <si>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</si>
  <si>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</si>
  <si>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</si>
  <si>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</si>
  <si>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</si>
  <si>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</si>
  <si>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</si>
  <si>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</si>
  <si>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</si>
  <si>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Član 1.</t>
  </si>
  <si>
    <t>Član 2.</t>
  </si>
  <si>
    <t>1</t>
  </si>
  <si>
    <t>2</t>
  </si>
  <si>
    <t>3</t>
  </si>
  <si>
    <t>6</t>
  </si>
  <si>
    <t>722000</t>
  </si>
  <si>
    <t>721000</t>
  </si>
  <si>
    <t>II POSEBNI DIO</t>
  </si>
  <si>
    <t>Doprinos poslodavca</t>
  </si>
  <si>
    <t>PREDSJEDAVAJUĆI  OPĆINSKOG</t>
  </si>
  <si>
    <t>I N D E K S       (5 : 4)</t>
  </si>
  <si>
    <t>Porez na imovinu</t>
  </si>
  <si>
    <t>A - PRIHODI OD POREZA</t>
  </si>
  <si>
    <t>B - NEPOREZNI  PRIHODI</t>
  </si>
  <si>
    <t>C</t>
  </si>
  <si>
    <t>Porez na dodatna primanja</t>
  </si>
  <si>
    <t>Porez na promet proizvoda i usluga</t>
  </si>
  <si>
    <t>Ugovorene i druge posebne usluge</t>
  </si>
  <si>
    <t>Ostali porezi</t>
  </si>
  <si>
    <t>Novčane kazne (neporezni prihodi)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</si>
  <si>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</si>
  <si>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</si>
  <si>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</si>
  <si>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</si>
  <si>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</si>
  <si>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</si>
  <si>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</si>
  <si>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</si>
  <si>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</si>
  <si>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</si>
  <si>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</si>
  <si>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</si>
  <si>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>Naknada za korištenje cestovnog zemljišta</t>
  </si>
  <si>
    <t xml:space="preserve">SVEGA NEPOREZNI PRIHODI </t>
  </si>
  <si>
    <t>714000</t>
  </si>
  <si>
    <t>717000</t>
  </si>
  <si>
    <t>D</t>
  </si>
  <si>
    <t>Kapitalni primici</t>
  </si>
  <si>
    <t>Kapitalni grantovi (potpore)</t>
  </si>
  <si>
    <t>Primljene otplate datih zajmova</t>
  </si>
  <si>
    <t>Zajmovi primljeni kroz državu</t>
  </si>
  <si>
    <t>D -  KAPITALNI PRIMICI POTPORE (GRANTOVI) I PRIMLJENE OTPLATE DATIH ZAJMOVA</t>
  </si>
  <si>
    <t>SVEGA KAPITALNI PRIMICI I POTPORE</t>
  </si>
  <si>
    <t>REZERVE</t>
  </si>
  <si>
    <t>Učešće u sufinanciranju vjerskih zajednica</t>
  </si>
  <si>
    <t>9</t>
  </si>
  <si>
    <t>Budžetske rezerve  (sanacija proračuna)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</si>
  <si>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</si>
  <si>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</si>
  <si>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</si>
  <si>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</si>
  <si>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</si>
  <si>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</si>
  <si>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</si>
  <si>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</si>
  <si>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</si>
  <si>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</si>
  <si>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</si>
  <si>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 od porez na dohodak fizičkih osoba od nes.djelatnosti</t>
  </si>
  <si>
    <t>Prihod pd poreza na dohodak fizičkih osoba od imovine i imovinskih prava</t>
  </si>
  <si>
    <t>Prihodi od poreza na dohodak fizičkih osoba od ulaganja kapitala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</si>
  <si>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</si>
  <si>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</si>
  <si>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</si>
  <si>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Prihodi od iznajmljivanja zemljišta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</si>
  <si>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</si>
  <si>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</si>
  <si>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</si>
  <si>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</si>
  <si>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</si>
  <si>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</si>
  <si>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po osnovu prirodnih pogodnosti - Renta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</si>
  <si>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</si>
  <si>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</si>
  <si>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</si>
  <si>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Prihodi od troškova naplate po osnovu prinudne naplate</t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</si>
  <si>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</si>
  <si>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</si>
  <si>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</si>
  <si>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</si>
  <si>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</si>
  <si>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</si>
  <si>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</si>
  <si>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</si>
  <si>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</si>
  <si>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</si>
  <si>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</si>
  <si>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</si>
  <si>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</si>
  <si>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</si>
  <si>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</si>
  <si>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</si>
  <si>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</si>
  <si>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</si>
  <si>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</si>
  <si>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</si>
  <si>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</si>
  <si>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</si>
  <si>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</si>
  <si>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</si>
  <si>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</si>
  <si>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</si>
  <si>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</si>
  <si>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</si>
  <si>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</si>
  <si>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</si>
  <si>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</si>
  <si>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</si>
  <si>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</si>
  <si>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Hrana i prehrambeni materijal</t>
  </si>
  <si>
    <t>Materijal za čišćenje</t>
  </si>
  <si>
    <t>Gorivo za prevoz</t>
  </si>
  <si>
    <t>Benzin</t>
  </si>
  <si>
    <t>Dizel</t>
  </si>
  <si>
    <t>Prevozne usluge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</si>
  <si>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</si>
  <si>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</si>
  <si>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</si>
  <si>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</si>
  <si>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</si>
  <si>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</si>
  <si>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</si>
  <si>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</si>
  <si>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</si>
  <si>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</si>
  <si>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</si>
  <si>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</si>
  <si>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</si>
  <si>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</si>
  <si>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</si>
  <si>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</si>
  <si>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</si>
  <si>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613960</t>
  </si>
  <si>
    <t>Izdaci za informisanje</t>
  </si>
  <si>
    <t>Usluge reprezentacije</t>
  </si>
  <si>
    <t>Ostale stručne usluge</t>
  </si>
  <si>
    <t>Ostali izdaci za informisanje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</si>
  <si>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</si>
  <si>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</si>
  <si>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</si>
  <si>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</si>
  <si>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</si>
  <si>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</si>
  <si>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</si>
  <si>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volonterski rad po osnovu ugovora</t>
  </si>
  <si>
    <t>Izdaci za rad komisija</t>
  </si>
  <si>
    <t>Izdaci za naknade skupštinskim zastupnicima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</si>
  <si>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</si>
  <si>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</si>
  <si>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</si>
  <si>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</si>
  <si>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</si>
  <si>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Učešće u digitalizaciji katastraskih planova</t>
  </si>
  <si>
    <t>Sufinanciranje puta Striježevo - Kokoščići</t>
  </si>
  <si>
    <t>Kapitalni projekti na području grada</t>
  </si>
  <si>
    <t>Obilježavanje značajnih datuma (datuma općine, kulturne manifestacije i državni praznici, ljetni festival, sajmovi i dr.)</t>
  </si>
  <si>
    <t>TEKUĆI GRANTOVI I DRUGI TEKUĆI RASHODI</t>
  </si>
  <si>
    <t>614129</t>
  </si>
  <si>
    <t>614180</t>
  </si>
  <si>
    <t>614181</t>
  </si>
  <si>
    <t>614220</t>
  </si>
  <si>
    <t>614229</t>
  </si>
  <si>
    <t>614230</t>
  </si>
  <si>
    <t>614231</t>
  </si>
  <si>
    <t>Tekući grantovi drugim nivoima vlasti</t>
  </si>
  <si>
    <t>Namjenski grantovi drugim nivoima vlasti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</si>
  <si>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</si>
  <si>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</si>
  <si>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</si>
  <si>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</si>
  <si>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</si>
  <si>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</si>
  <si>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</si>
  <si>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</si>
  <si>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</si>
  <si>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</si>
  <si>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Općine)</t>
  </si>
  <si>
    <t>Isplate stipendija (Budžet ZDK)</t>
  </si>
  <si>
    <t>Isplate stipendija (Budžet Općine)</t>
  </si>
  <si>
    <t>Transfer za posebne namjere</t>
  </si>
  <si>
    <t xml:space="preserve">Transfer za posebne namjene-elem. nepogode </t>
  </si>
  <si>
    <t>Transfer za prevoz učenika</t>
  </si>
  <si>
    <t>Grantovi neprofitnim organizacijama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</si>
  <si>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</si>
  <si>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</si>
  <si>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</si>
  <si>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</si>
  <si>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</si>
  <si>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</si>
  <si>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Subvenicije javim preduzećima</t>
  </si>
  <si>
    <t>Subvencije troškova Službe hitne pomoći</t>
  </si>
  <si>
    <t>Subvencije privatnim preduzećima i poduzetnicima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</si>
  <si>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</si>
  <si>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</si>
  <si>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</si>
  <si>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</si>
  <si>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</si>
  <si>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</si>
  <si>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</si>
  <si>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</si>
  <si>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ZDK-vodni objekti)</t>
  </si>
  <si>
    <t>Kapitalni grantovi mjesnim zajednicama (Budžet Općine)</t>
  </si>
  <si>
    <t>Kapitalni transferi pojedincima</t>
  </si>
  <si>
    <t>Kapitalni transferi pojedincima (Budžet ZDK.stam.zbrinjavanje)</t>
  </si>
  <si>
    <t>KAPITALNI IZDACI</t>
  </si>
  <si>
    <t>Izdaci za nabavku stalnih sredstava</t>
  </si>
  <si>
    <t>Izdaci za otplate dugova</t>
  </si>
  <si>
    <t>BUDŽETSKA REZERVA</t>
  </si>
  <si>
    <t>Zakonska rezerva</t>
  </si>
  <si>
    <t>Naknada iz funkcionalne premije osiguranja od autoodgovornosti za vatrogasne jedinice</t>
  </si>
  <si>
    <t>Jubilarne nagrade za stabilnost u radu, darovi</t>
  </si>
  <si>
    <t>Putovanje, lična vozila u inostranstvu</t>
  </si>
  <si>
    <t>Troškovi smještaja za službena putovanja</t>
  </si>
  <si>
    <t>Plin</t>
  </si>
  <si>
    <t>Izdaci za usluge po osnovu ugovora</t>
  </si>
  <si>
    <t>R  A  S  H  O  D I</t>
  </si>
  <si>
    <t>Naknade za vr.usluga iz oblasti  premjera i katastra</t>
  </si>
  <si>
    <t>Ostale neplanirane uplate</t>
  </si>
  <si>
    <t>Novčane kazne po općinskim propisima</t>
  </si>
  <si>
    <t>Novčane kazne za prekršaje</t>
  </si>
  <si>
    <t>Ostali prihodi</t>
  </si>
  <si>
    <t>Donacije</t>
  </si>
  <si>
    <t>Naknade za otklananje posljedica pr.nepogoda</t>
  </si>
  <si>
    <t>Pomoć u slučaju ostalih bolesti</t>
  </si>
  <si>
    <t>POD KATEGORIJA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</si>
  <si>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</si>
  <si>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</si>
  <si>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</si>
  <si>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</si>
  <si>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Transfer za kuluru (Centar za kulturu i edukaciju)</t>
  </si>
  <si>
    <t>Transferi pojedincima po osnovu mat.socij.pomoći</t>
  </si>
  <si>
    <t>Podsticaj porodiljama</t>
  </si>
  <si>
    <t>Isplate za stipendije i udžbenike</t>
  </si>
  <si>
    <t>Učešće u sufinanciranju JPU"Dječije obdanište"Vareš</t>
  </si>
  <si>
    <t>Učešće u sufinanciranju Crvenog križa Vareš</t>
  </si>
  <si>
    <t>Učešće u sufinanciranju Male škole Vareš</t>
  </si>
  <si>
    <t>Učešće u sufinanciranju pučke kuhinje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</si>
  <si>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</si>
  <si>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</si>
  <si>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</si>
  <si>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</si>
  <si>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</si>
  <si>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</si>
  <si>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</si>
  <si>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I</t>
  </si>
  <si>
    <t>IV</t>
  </si>
  <si>
    <t>V</t>
  </si>
  <si>
    <t>VI</t>
  </si>
  <si>
    <t>Kamate na domaća pozajmljivanja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</si>
  <si>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</si>
  <si>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</si>
  <si>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</si>
  <si>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</si>
  <si>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Usluge opravki i održavanja cesta i mostova(lokalnih puteva</t>
  </si>
  <si>
    <t xml:space="preserve">Izdaci za telefon, </t>
  </si>
  <si>
    <t>Sufinanciranje tradicionalnih manifestacija</t>
  </si>
  <si>
    <t>Povrat namjenska sredstva iz ranijih godina</t>
  </si>
  <si>
    <t>Stalna socijalna pomoć-socijalna zaštita-ranije godine</t>
  </si>
  <si>
    <t xml:space="preserve">Proračunski/Budžetski korisnici, koji su u posebnom dijelu Proračuna/Budžeta određeni za nosioce sredstava po pojedinim </t>
  </si>
  <si>
    <t>Proračuna/Budžeta,</t>
  </si>
  <si>
    <t>Učešće u sufinanciranju Centra za djecu i odrasle s posebnim potrebama ZDK</t>
  </si>
  <si>
    <t>Primici od domaćeg zaduživanja</t>
  </si>
  <si>
    <t>Primici od domaćih financijskih institucija</t>
  </si>
  <si>
    <t>RASHODI I IZDACI</t>
  </si>
  <si>
    <t>Subvencije za poticaj i razvoj poduzetništva, obrta i turizma</t>
  </si>
  <si>
    <t>613900</t>
  </si>
  <si>
    <t>613112</t>
  </si>
  <si>
    <t>613480</t>
  </si>
  <si>
    <t>12</t>
  </si>
  <si>
    <t>Izdaci za usluge prijevoza i gorivo</t>
  </si>
  <si>
    <t>Unajmljivanje imovine, opreme i nemat. imovine</t>
  </si>
  <si>
    <t>Obilježavanje značajnih datuma</t>
  </si>
  <si>
    <t>Učešće u sufinanciranju centra za djecu i odrasle sa posebnim potrebama ZDK</t>
  </si>
  <si>
    <t>Izdaci za komunikaciju i komunalne uskuge</t>
  </si>
  <si>
    <t>-12-</t>
  </si>
  <si>
    <t>Izdaci za infor. i odnose sa javnošću</t>
  </si>
  <si>
    <t xml:space="preserve">Ostale usluge </t>
  </si>
  <si>
    <t>OPĆINSKO  PRAVOBRANITELJSTVO</t>
  </si>
  <si>
    <t>Naknade primljene od financijskih institucija</t>
  </si>
  <si>
    <r>
      <rPr>
        <sz val="10"/>
        <rFont val="Arial"/>
        <family val="2"/>
      </rPr>
      <t>Plaće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umanjenju doprinosa iz redovnog rada</t>
    </r>
  </si>
  <si>
    <t>Troškovi prevoza u inostranstvu javnim sredstvima</t>
  </si>
  <si>
    <t>Troškovi prevoza u inostranstvu službenim vozilom</t>
  </si>
  <si>
    <t>614233</t>
  </si>
  <si>
    <t>Poticaj poljoprivrednoj proizvodnji</t>
  </si>
  <si>
    <t>Kamate na domaća pozajmljivanja (kamate)</t>
  </si>
  <si>
    <t>Kamate na domaća pozajmljivanja (glavnica)</t>
  </si>
  <si>
    <t>Godišnjica Stupnog Dola</t>
  </si>
  <si>
    <t>Ostali materijali posebne namjere</t>
  </si>
  <si>
    <t>Zatezne kamate</t>
  </si>
  <si>
    <t>Ostali izdaci za druge samostalne djelatnosti i povremeni samostalni rad (ugovori o djelu)</t>
  </si>
  <si>
    <t>Učešće u sufinanciranju Opće biblioteke Vareš</t>
  </si>
  <si>
    <t>Subvencije troškova Službe hitne pomoći Vareš</t>
  </si>
  <si>
    <t>Kamate pozajmice od financijskih institucija (kamate)</t>
  </si>
  <si>
    <t>Kamate pozajmice od financijskih institucija (glavnica)</t>
  </si>
  <si>
    <t>pozicijama, sredstva iz Proračuna/Budžeta mogu  koristiti samo za namjenu i do visina utvrđene u posebnom dijelu</t>
  </si>
  <si>
    <t>Član 3.</t>
  </si>
  <si>
    <t>Član 4.</t>
  </si>
  <si>
    <t>Član 5.</t>
  </si>
  <si>
    <t>Ostale isplate pojedincima iz materij.-socijalne sigurnosti</t>
  </si>
  <si>
    <t>Izrada prostornog plana</t>
  </si>
  <si>
    <t>Učešće u kupovini stacionara u Vareš Majdanu</t>
  </si>
  <si>
    <t>Ostale isplate pojedincima (Učešće u sufinanciranju troškova istaknutih sportista)</t>
  </si>
  <si>
    <t>Ostale isplate pojedincima (Sufinanciranje troškova školovanja učenika i studenata)</t>
  </si>
  <si>
    <t>Prihod od porez na dohodak fizičkih osoba od samost.djelatnosti</t>
  </si>
  <si>
    <t>Poseban porez za zaštitu od prirodnih i dr.nesreća po osnovu ugovora o djelu i privremenih i povremenih poslova  (zaostale obveze)</t>
  </si>
  <si>
    <t>Popravka i održavanje spomenika</t>
  </si>
  <si>
    <t>Grantovi udruženjima građana, sportskim, omladinskim udruženjima i dr.</t>
  </si>
  <si>
    <t>Učešće u sufinanciranju NK Vareš</t>
  </si>
  <si>
    <t>Naknada skupštinskim zastupnicima</t>
  </si>
  <si>
    <t>Ostale usluge</t>
  </si>
  <si>
    <t>Grantovi udruženjima građana, sportskim udruženjima</t>
  </si>
  <si>
    <t>Kapitalni projekti na području grada - CZ</t>
  </si>
  <si>
    <t>Ostali Izdaci za informisanje</t>
  </si>
  <si>
    <t>Učešće u digitalizaciji katastarskih planova</t>
  </si>
  <si>
    <t>Učešće u kupovini stacionara</t>
  </si>
  <si>
    <t>1.Prihodi od poduzetničkih aktivnosti i imovine i prihodi od pozitivnih tečajnih razlika</t>
  </si>
  <si>
    <t>Primljeni tekući transferi od međunarodnih organizacija</t>
  </si>
  <si>
    <t>Prihodi od zakupa korištenje sportsko-privrednih lovišta</t>
  </si>
  <si>
    <t xml:space="preserve">Naknada na promet šuma </t>
  </si>
  <si>
    <t>Namještaj</t>
  </si>
  <si>
    <t>Kompjuterska oprema</t>
  </si>
  <si>
    <t>Motorna vozila</t>
  </si>
  <si>
    <t>Licenca za korištenje zamljišta, patenta</t>
  </si>
  <si>
    <t>Rekonstrukcija cesta i mostova (Budžet ZDK i F BiH)</t>
  </si>
  <si>
    <t>Investiciono održavanje zgrada</t>
  </si>
  <si>
    <t>Otplata unutrašnjeg duga - obaveze za zaposlenike</t>
  </si>
  <si>
    <t>Prihodi od indirektnih poreza na ime financiranja</t>
  </si>
  <si>
    <t xml:space="preserve">SVEGA DOTACIJE </t>
  </si>
  <si>
    <r>
      <t xml:space="preserve">adresa: </t>
    </r>
    <r>
      <rPr>
        <sz val="12"/>
        <rFont val="Times New Roman"/>
        <family val="1"/>
      </rPr>
      <t>Zvijezda 34, 71330 Vareš</t>
    </r>
  </si>
  <si>
    <r>
      <t>tel.:</t>
    </r>
    <r>
      <rPr>
        <sz val="12"/>
        <rFont val="Times New Roman"/>
        <family val="1"/>
      </rPr>
      <t xml:space="preserve"> 00387 32 848 100;</t>
    </r>
    <r>
      <rPr>
        <b/>
        <sz val="12"/>
        <rFont val="Times New Roman"/>
        <family val="1"/>
      </rPr>
      <t xml:space="preserve"> fax: </t>
    </r>
    <r>
      <rPr>
        <sz val="12"/>
        <rFont val="Times New Roman"/>
        <family val="1"/>
      </rPr>
      <t>848 150</t>
    </r>
  </si>
  <si>
    <r>
      <t xml:space="preserve">identifikacijski broj: </t>
    </r>
    <r>
      <rPr>
        <sz val="12"/>
        <rFont val="Times New Roman"/>
        <family val="1"/>
      </rPr>
      <t>4218285300002</t>
    </r>
  </si>
  <si>
    <r>
      <t>web:</t>
    </r>
    <r>
      <rPr>
        <sz val="12"/>
        <rFont val="Times New Roman"/>
        <family val="1"/>
      </rPr>
      <t xml:space="preserve"> www.vares.info</t>
    </r>
  </si>
  <si>
    <r>
      <t>depozitni račun:</t>
    </r>
    <r>
      <rPr>
        <sz val="12"/>
        <rFont val="Times New Roman"/>
        <family val="1"/>
      </rPr>
      <t xml:space="preserve"> 3380002210017420</t>
    </r>
  </si>
  <si>
    <r>
      <t>e-mail:</t>
    </r>
    <r>
      <rPr>
        <sz val="12"/>
        <rFont val="Times New Roman"/>
        <family val="1"/>
      </rPr>
      <t xml:space="preserve"> vares@bih.net.ba</t>
    </r>
  </si>
  <si>
    <t>SVEGA PRIHODI I PRIMICI ( A + B + C+ D)</t>
  </si>
  <si>
    <t>Dotacije od Države</t>
  </si>
  <si>
    <t>Dotacije od Republike Srpske</t>
  </si>
  <si>
    <t xml:space="preserve">U K U P N O   RAZDIO  8 </t>
  </si>
  <si>
    <t>U K U P N O   RAZDIO  9</t>
  </si>
  <si>
    <t>U K U P N O   RAZDIO  10</t>
  </si>
  <si>
    <t>Adis Čizmo</t>
  </si>
  <si>
    <t>U K U P N O   RAZDIO  11</t>
  </si>
  <si>
    <t>SLUŽBA ZA PRIVREDU, FINANCIJE I TREZOR</t>
  </si>
  <si>
    <t>U K U P N O   RAZDIO  7</t>
  </si>
  <si>
    <t>U K U P N O   RAZDIO  12</t>
  </si>
  <si>
    <t>SVEGA RASHODI: (RAZDIO 6 - 12)</t>
  </si>
  <si>
    <t>-13-</t>
  </si>
  <si>
    <t>PLAN  PRORAČUNA / BUDŽETA ZA 2019. GODINU</t>
  </si>
  <si>
    <t xml:space="preserve"> PRORAČUN / BUDŽET ZA 2019. GODINU</t>
  </si>
  <si>
    <t>INDEX           9 : 7</t>
  </si>
  <si>
    <t xml:space="preserve">Otplata unutarnjeg duga obaveza za zaposlene </t>
  </si>
  <si>
    <t>S V E U K U P N O: (1 - 14)</t>
  </si>
  <si>
    <t>SLUŽBA ZA CIVILNU ZAŠTITU</t>
  </si>
  <si>
    <t xml:space="preserve">SLUŽBA ZA PROSTORNO UREĐENJE </t>
  </si>
  <si>
    <t>JEDINICA ZA UPRAVLJANJE LOKALNIM RAZVOJEM</t>
  </si>
  <si>
    <t>Naknada za korištenje građevinskog zemljišta (iz ranijih godina)</t>
  </si>
  <si>
    <t>Prihodi za zaštitu okoliša</t>
  </si>
  <si>
    <t>Učešće u rekonstrukciji putne mreže sredstva iz R.Srpske</t>
  </si>
  <si>
    <t>Ostale usluge (Grantovi mjesnim zajednicama)</t>
  </si>
  <si>
    <t>Subvenciranje opravke dimnjaka na stambenim zgradama</t>
  </si>
  <si>
    <t>Sufinanciranje ranije preuzetih obveza (Projekti i dr.)</t>
  </si>
  <si>
    <t>Učešće u u rekonstrukciji putne mreže sredstva iz R.S.</t>
  </si>
  <si>
    <t>Ostale usluge ( transfer mjesnim zajednicama)</t>
  </si>
  <si>
    <t>OPĆINE  VAREŠ ZA 2020.GODINU</t>
  </si>
  <si>
    <t>NACRT PRORAČUNA  /  BUDŽETA</t>
  </si>
  <si>
    <t xml:space="preserve">Nacrt  proračuna/ budžeta Općine Vareš za 2020.godinu prihodi i primici, te rashodi i izdaci u proračunu / budžetu  Općine  Vareš za 2020.godinu </t>
  </si>
  <si>
    <t>U skladu sa članom 1. nacrta  proračuna/budžeta Općine Vareš za 2020. godinu prihodi i primici te rashodi i izdaci utvrđuju se po grupama u bilanci/bilansi prihoda i primitaka te rashoda i izdataka za 2020. godinu, kako slijedi:</t>
  </si>
  <si>
    <t>OSTVAREN PRORAČUN / BUDŽET ZA 2018.GODINU</t>
  </si>
  <si>
    <t>OSTVAREN  PRORAČUN / BUDŽETA ZA I-IX /2019.GOD.</t>
  </si>
  <si>
    <t xml:space="preserve">Izdaci osiguranja </t>
  </si>
  <si>
    <t>Osiguranje zaposlenih - kolektivno životno osiguranje</t>
  </si>
  <si>
    <t>Civilna zaštita</t>
  </si>
  <si>
    <t>Obilježavanje Dana općine</t>
  </si>
  <si>
    <t>Radnički dom</t>
  </si>
  <si>
    <t>614239</t>
  </si>
  <si>
    <t>Sufinanciranje troškova prijevoza učenika</t>
  </si>
  <si>
    <t>Otplate domaćim financijskim institucijama</t>
  </si>
  <si>
    <t>Broj:_______/19</t>
  </si>
  <si>
    <t>Vareš,________.2019.godine</t>
  </si>
  <si>
    <t>PRIHODI I PRIMICI</t>
  </si>
  <si>
    <t>PRORAČUN ZA 2019.GOD.</t>
  </si>
  <si>
    <t>Otplata unutarnjeg duga financijskim institucijama</t>
  </si>
  <si>
    <t>NACRT PRORAČUNA ZA 2020.GOD.</t>
  </si>
  <si>
    <t>Primljeni namjenski transferi za razvoj turizma</t>
  </si>
  <si>
    <t>OSTVARENJE PRORAČUNA / BUDŽETA ZA 2018.GOD.</t>
  </si>
  <si>
    <t>OSTVARENJE  PRORAČUNA / BUDŽETA ZA I-IX /2019.GOD.</t>
  </si>
  <si>
    <t>NACRT PRORAČUN / BUDŽET ZA 2020. GODINU</t>
  </si>
  <si>
    <t xml:space="preserve">Transfer za izbore </t>
  </si>
  <si>
    <t>Primljeni tekući transferi od inozemnih vlada</t>
  </si>
  <si>
    <t>Izrada adresnog registra</t>
  </si>
  <si>
    <t>PLANIRANI PRIHODI I RASHODI ZA 2020.GOD.</t>
  </si>
  <si>
    <t xml:space="preserve">U K U P N O                      </t>
  </si>
  <si>
    <t xml:space="preserve">STRUČNA SLUŽBA OPĆINSKOG VIJEĆA </t>
  </si>
  <si>
    <t>Transfer za izbore</t>
  </si>
  <si>
    <t>NACRT  PRORAČUNA / BUDŽETA ZA 2020. GODINU</t>
  </si>
  <si>
    <t>Proračun / Budžet Općine Vareš za 2020. godinu stupa na snagu osmog dana od dana objavljivanja na oglasnoj tabli</t>
  </si>
  <si>
    <t>Općine Vareš, a primjenjivat će se od 01.01.2020.godine.</t>
  </si>
  <si>
    <t xml:space="preserve">           Na temelju članka 7. stavka 1. Zakona o proračunima - budžetima u Federaciji BiH ("Službene novine F BiH",broj:102/13, 9/14, 13/14, 8/15, 91/15, 102/15, 104/16, 5/18 i 11/19) i članka 13. Zakona o principima lokalne samouprave u Federaciji Bosne i Hercegovine", broj 49/06 i 51/09) i članka 22. tačke 3 Statuta općine Vareš - prečišćeni tekst, broj 01-162/12. od 11.09.2012.godine,Općinsko vijeće općine Vareš  na ____. sjednici održanoj dana______________.godine,  d o n o s i:</t>
  </si>
  <si>
    <t>-11-</t>
  </si>
  <si>
    <t>Sufinanciranje nabavke aparata za dijalizu</t>
  </si>
  <si>
    <t>Ostale isplate pojedincima (Učešće u sufinanciranju troš. istaknutih sportista)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</si>
</sst>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  <numFmt numFmtId="182" formatCode="[$-41A]dd\.\ mmmm\ yyyy"/>
  </numFmts>
  <fonts count="63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F4D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49" fontId="12" fillId="0" borderId="0" xfId="0" applyNumberFormat="1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35" borderId="12" xfId="0" applyFill="1" applyBorder="1" applyAlignment="1">
      <alignment horizontal="center"/>
    </xf>
    <xf numFmtId="3" fontId="6" fillId="35" borderId="12" xfId="0" applyNumberFormat="1" applyFont="1" applyFill="1" applyBorder="1" applyAlignment="1" quotePrefix="1">
      <alignment horizontal="right" wrapText="1"/>
    </xf>
    <xf numFmtId="0" fontId="6" fillId="35" borderId="12" xfId="0" applyFont="1" applyFill="1" applyBorder="1" applyAlignment="1">
      <alignment horizontal="center"/>
    </xf>
    <xf numFmtId="3" fontId="6" fillId="35" borderId="12" xfId="0" applyNumberFormat="1" applyFont="1" applyFill="1" applyBorder="1" applyAlignment="1">
      <alignment horizontal="right" wrapText="1"/>
    </xf>
    <xf numFmtId="0" fontId="6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readingOrder="1"/>
    </xf>
    <xf numFmtId="0" fontId="6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10" fillId="33" borderId="0" xfId="0" applyNumberFormat="1" applyFont="1" applyFill="1" applyAlignment="1">
      <alignment/>
    </xf>
    <xf numFmtId="3" fontId="6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6" fillId="36" borderId="18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6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right" wrapText="1"/>
    </xf>
    <xf numFmtId="3" fontId="6" fillId="35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6" fillId="35" borderId="12" xfId="0" applyNumberFormat="1" applyFont="1" applyFill="1" applyBorder="1" applyAlignment="1" quotePrefix="1">
      <alignment horizontal="right" wrapText="1"/>
    </xf>
    <xf numFmtId="0" fontId="5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6" fillId="36" borderId="19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3" fontId="6" fillId="36" borderId="2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3" fontId="13" fillId="36" borderId="12" xfId="0" applyNumberFormat="1" applyFont="1" applyFill="1" applyBorder="1" applyAlignment="1">
      <alignment horizontal="right"/>
    </xf>
    <xf numFmtId="3" fontId="13" fillId="34" borderId="12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34" borderId="17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6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49" fontId="7" fillId="33" borderId="1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1" fillId="33" borderId="16" xfId="0" applyNumberFormat="1" applyFont="1" applyFill="1" applyBorder="1" applyAlignment="1" quotePrefix="1">
      <alignment/>
    </xf>
    <xf numFmtId="0" fontId="5" fillId="0" borderId="16" xfId="0" applyFont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13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49" fontId="13" fillId="34" borderId="12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3" fontId="6" fillId="36" borderId="18" xfId="0" applyNumberFormat="1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4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 quotePrefix="1">
      <alignment horizontal="center"/>
    </xf>
    <xf numFmtId="49" fontId="5" fillId="33" borderId="16" xfId="0" applyNumberFormat="1" applyFont="1" applyFill="1" applyBorder="1" applyAlignment="1" quotePrefix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6" fillId="37" borderId="12" xfId="0" applyNumberFormat="1" applyFont="1" applyFill="1" applyBorder="1" applyAlignment="1">
      <alignment horizontal="right"/>
    </xf>
    <xf numFmtId="172" fontId="6" fillId="36" borderId="12" xfId="0" applyNumberFormat="1" applyFont="1" applyFill="1" applyBorder="1" applyAlignment="1">
      <alignment horizontal="right" wrapText="1"/>
    </xf>
    <xf numFmtId="0" fontId="5" fillId="38" borderId="12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172" fontId="6" fillId="38" borderId="0" xfId="0" applyNumberFormat="1" applyFont="1" applyFill="1" applyBorder="1" applyAlignment="1">
      <alignment horizontal="right" wrapText="1"/>
    </xf>
    <xf numFmtId="172" fontId="6" fillId="36" borderId="13" xfId="0" applyNumberFormat="1" applyFont="1" applyFill="1" applyBorder="1" applyAlignment="1">
      <alignment horizontal="right" wrapText="1"/>
    </xf>
    <xf numFmtId="3" fontId="6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5" fillId="34" borderId="17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6" fillId="38" borderId="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left"/>
    </xf>
    <xf numFmtId="172" fontId="6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6" fillId="35" borderId="12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6" fillId="38" borderId="12" xfId="0" applyFont="1" applyFill="1" applyBorder="1" applyAlignment="1">
      <alignment horizontal="left"/>
    </xf>
    <xf numFmtId="172" fontId="6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6" fillId="38" borderId="12" xfId="0" applyFont="1" applyFill="1" applyBorder="1" applyAlignment="1">
      <alignment/>
    </xf>
    <xf numFmtId="172" fontId="6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 quotePrefix="1">
      <alignment horizontal="center"/>
    </xf>
    <xf numFmtId="49" fontId="6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6" fillId="34" borderId="12" xfId="0" applyNumberFormat="1" applyFont="1" applyFill="1" applyBorder="1" applyAlignment="1" quotePrefix="1">
      <alignment horizontal="right"/>
    </xf>
    <xf numFmtId="3" fontId="6" fillId="36" borderId="12" xfId="0" applyNumberFormat="1" applyFont="1" applyFill="1" applyBorder="1" applyAlignment="1" quotePrefix="1">
      <alignment horizontal="right"/>
    </xf>
    <xf numFmtId="49" fontId="13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6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49" fontId="5" fillId="39" borderId="14" xfId="0" applyNumberFormat="1" applyFont="1" applyFill="1" applyBorder="1" applyAlignment="1">
      <alignment/>
    </xf>
    <xf numFmtId="0" fontId="5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 quotePrefix="1">
      <alignment horizontal="center"/>
    </xf>
    <xf numFmtId="0" fontId="5" fillId="39" borderId="14" xfId="0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0" fillId="38" borderId="0" xfId="0" applyFill="1" applyAlignment="1">
      <alignment/>
    </xf>
    <xf numFmtId="0" fontId="5" fillId="39" borderId="21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/>
    </xf>
    <xf numFmtId="49" fontId="5" fillId="38" borderId="12" xfId="0" applyNumberFormat="1" applyFont="1" applyFill="1" applyBorder="1" applyAlignment="1" quotePrefix="1">
      <alignment/>
    </xf>
    <xf numFmtId="0" fontId="1" fillId="39" borderId="2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6" fillId="39" borderId="12" xfId="0" applyNumberFormat="1" applyFont="1" applyFill="1" applyBorder="1" applyAlignment="1">
      <alignment horizontal="center"/>
    </xf>
    <xf numFmtId="49" fontId="13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10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6" fillId="35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5" fillId="39" borderId="16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172" fontId="6" fillId="33" borderId="13" xfId="0" applyNumberFormat="1" applyFont="1" applyFill="1" applyBorder="1" applyAlignment="1">
      <alignment horizontal="right" wrapText="1"/>
    </xf>
    <xf numFmtId="2" fontId="12" fillId="0" borderId="0" xfId="0" applyNumberFormat="1" applyFont="1" applyAlignment="1">
      <alignment/>
    </xf>
    <xf numFmtId="0" fontId="6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3" fontId="6" fillId="36" borderId="14" xfId="0" applyNumberFormat="1" applyFont="1" applyFill="1" applyBorder="1" applyAlignment="1">
      <alignment horizontal="right"/>
    </xf>
    <xf numFmtId="0" fontId="5" fillId="38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38" borderId="0" xfId="0" applyFont="1" applyFill="1" applyBorder="1" applyAlignment="1">
      <alignment/>
    </xf>
    <xf numFmtId="49" fontId="8" fillId="0" borderId="16" xfId="0" applyNumberFormat="1" applyFont="1" applyFill="1" applyBorder="1" applyAlignment="1" quotePrefix="1">
      <alignment horizontal="center"/>
    </xf>
    <xf numFmtId="49" fontId="8" fillId="39" borderId="12" xfId="0" applyNumberFormat="1" applyFont="1" applyFill="1" applyBorder="1" applyAlignment="1" quotePrefix="1">
      <alignment horizontal="center"/>
    </xf>
    <xf numFmtId="49" fontId="5" fillId="39" borderId="16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3" fontId="8" fillId="39" borderId="12" xfId="0" applyNumberFormat="1" applyFont="1" applyFill="1" applyBorder="1" applyAlignment="1" quotePrefix="1">
      <alignment horizontal="center"/>
    </xf>
    <xf numFmtId="3" fontId="8" fillId="38" borderId="12" xfId="0" applyNumberFormat="1" applyFont="1" applyFill="1" applyBorder="1" applyAlignment="1" quotePrefix="1">
      <alignment horizontal="center"/>
    </xf>
    <xf numFmtId="1" fontId="0" fillId="39" borderId="12" xfId="0" applyNumberFormat="1" applyFont="1" applyFill="1" applyBorder="1" applyAlignment="1" quotePrefix="1">
      <alignment horizontal="center"/>
    </xf>
    <xf numFmtId="3" fontId="0" fillId="39" borderId="12" xfId="0" applyNumberFormat="1" applyFont="1" applyFill="1" applyBorder="1" applyAlignment="1" quotePrefix="1">
      <alignment horizontal="right"/>
    </xf>
    <xf numFmtId="3" fontId="0" fillId="37" borderId="12" xfId="0" applyNumberFormat="1" applyFont="1" applyFill="1" applyBorder="1" applyAlignment="1" quotePrefix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37" borderId="18" xfId="0" applyNumberFormat="1" applyFont="1" applyFill="1" applyBorder="1" applyAlignment="1" quotePrefix="1">
      <alignment horizontal="right"/>
    </xf>
    <xf numFmtId="49" fontId="5" fillId="39" borderId="16" xfId="0" applyNumberFormat="1" applyFont="1" applyFill="1" applyBorder="1" applyAlignment="1">
      <alignment horizontal="center"/>
    </xf>
    <xf numFmtId="3" fontId="6" fillId="39" borderId="12" xfId="0" applyNumberFormat="1" applyFont="1" applyFill="1" applyBorder="1" applyAlignment="1" quotePrefix="1">
      <alignment horizontal="right"/>
    </xf>
    <xf numFmtId="3" fontId="6" fillId="36" borderId="18" xfId="0" applyNumberFormat="1" applyFont="1" applyFill="1" applyBorder="1" applyAlignment="1" quotePrefix="1">
      <alignment horizontal="right"/>
    </xf>
    <xf numFmtId="3" fontId="0" fillId="34" borderId="13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6" fillId="39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5" fillId="39" borderId="2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" fontId="0" fillId="3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39" borderId="12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9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49" fontId="0" fillId="33" borderId="12" xfId="0" applyNumberFormat="1" applyFont="1" applyFill="1" applyBorder="1" applyAlignment="1" quotePrefix="1">
      <alignment horizontal="center"/>
    </xf>
    <xf numFmtId="0" fontId="0" fillId="39" borderId="13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33" borderId="12" xfId="0" applyNumberFormat="1" applyFont="1" applyFill="1" applyBorder="1" applyAlignment="1" quotePrefix="1">
      <alignment/>
    </xf>
    <xf numFmtId="49" fontId="0" fillId="33" borderId="16" xfId="0" applyNumberFormat="1" applyFont="1" applyFill="1" applyBorder="1" applyAlignment="1" quotePrefix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/>
    </xf>
    <xf numFmtId="49" fontId="0" fillId="33" borderId="17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/>
    </xf>
    <xf numFmtId="0" fontId="6" fillId="39" borderId="12" xfId="0" applyFont="1" applyFill="1" applyBorder="1" applyAlignment="1">
      <alignment/>
    </xf>
    <xf numFmtId="49" fontId="6" fillId="33" borderId="12" xfId="0" applyNumberFormat="1" applyFont="1" applyFill="1" applyBorder="1" applyAlignment="1" quotePrefix="1">
      <alignment/>
    </xf>
    <xf numFmtId="49" fontId="6" fillId="33" borderId="16" xfId="0" applyNumberFormat="1" applyFont="1" applyFill="1" applyBorder="1" applyAlignment="1" quotePrefix="1">
      <alignment horizontal="center"/>
    </xf>
    <xf numFmtId="49" fontId="0" fillId="33" borderId="16" xfId="0" applyNumberFormat="1" applyFont="1" applyFill="1" applyBorder="1" applyAlignment="1" quotePrefix="1">
      <alignment/>
    </xf>
    <xf numFmtId="49" fontId="0" fillId="39" borderId="22" xfId="0" applyNumberFormat="1" applyFont="1" applyFill="1" applyBorder="1" applyAlignment="1" quotePrefix="1">
      <alignment horizontal="center"/>
    </xf>
    <xf numFmtId="49" fontId="0" fillId="33" borderId="22" xfId="0" applyNumberFormat="1" applyFont="1" applyFill="1" applyBorder="1" applyAlignment="1" quotePrefix="1">
      <alignment/>
    </xf>
    <xf numFmtId="49" fontId="0" fillId="38" borderId="24" xfId="0" applyNumberFormat="1" applyFont="1" applyFill="1" applyBorder="1" applyAlignment="1" quotePrefix="1">
      <alignment/>
    </xf>
    <xf numFmtId="49" fontId="0" fillId="34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9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0" borderId="0" xfId="0" applyFont="1" applyAlignment="1">
      <alignment vertical="justify" wrapText="1"/>
    </xf>
    <xf numFmtId="0" fontId="0" fillId="38" borderId="0" xfId="0" applyFont="1" applyFill="1" applyAlignment="1">
      <alignment/>
    </xf>
    <xf numFmtId="49" fontId="6" fillId="38" borderId="16" xfId="0" applyNumberFormat="1" applyFont="1" applyFill="1" applyBorder="1" applyAlignment="1" quotePrefix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left"/>
    </xf>
    <xf numFmtId="0" fontId="0" fillId="39" borderId="2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/>
    </xf>
    <xf numFmtId="172" fontId="6" fillId="33" borderId="12" xfId="0" applyNumberFormat="1" applyFont="1" applyFill="1" applyBorder="1" applyAlignment="1" quotePrefix="1">
      <alignment horizontal="right" wrapText="1"/>
    </xf>
    <xf numFmtId="172" fontId="6" fillId="38" borderId="12" xfId="0" applyNumberFormat="1" applyFont="1" applyFill="1" applyBorder="1" applyAlignment="1" quotePrefix="1">
      <alignment horizontal="right" wrapText="1"/>
    </xf>
    <xf numFmtId="0" fontId="61" fillId="0" borderId="0" xfId="0" applyFont="1" applyAlignment="1">
      <alignment/>
    </xf>
    <xf numFmtId="49" fontId="0" fillId="38" borderId="0" xfId="0" applyNumberFormat="1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39" borderId="22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right"/>
    </xf>
    <xf numFmtId="3" fontId="6" fillId="36" borderId="23" xfId="0" applyNumberFormat="1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6" fillId="38" borderId="0" xfId="0" applyFont="1" applyFill="1" applyBorder="1" applyAlignment="1" quotePrefix="1">
      <alignment horizontal="center"/>
    </xf>
    <xf numFmtId="0" fontId="6" fillId="39" borderId="12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172" fontId="6" fillId="38" borderId="0" xfId="0" applyNumberFormat="1" applyFont="1" applyFill="1" applyBorder="1" applyAlignment="1">
      <alignment horizontal="right"/>
    </xf>
    <xf numFmtId="0" fontId="6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0" fillId="38" borderId="0" xfId="0" applyFill="1" applyBorder="1" applyAlignment="1">
      <alignment wrapText="1"/>
    </xf>
    <xf numFmtId="3" fontId="0" fillId="38" borderId="0" xfId="0" applyNumberFormat="1" applyFill="1" applyBorder="1" applyAlignment="1">
      <alignment horizontal="right"/>
    </xf>
    <xf numFmtId="0" fontId="1" fillId="38" borderId="0" xfId="0" applyFont="1" applyFill="1" applyAlignment="1">
      <alignment/>
    </xf>
    <xf numFmtId="49" fontId="5" fillId="38" borderId="0" xfId="0" applyNumberFormat="1" applyFont="1" applyFill="1" applyBorder="1" applyAlignment="1">
      <alignment horizontal="center"/>
    </xf>
    <xf numFmtId="49" fontId="6" fillId="38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7" fillId="0" borderId="0" xfId="0" applyFont="1" applyAlignment="1">
      <alignment/>
    </xf>
    <xf numFmtId="0" fontId="0" fillId="38" borderId="11" xfId="0" applyFont="1" applyFill="1" applyBorder="1" applyAlignment="1">
      <alignment horizontal="left"/>
    </xf>
    <xf numFmtId="0" fontId="0" fillId="38" borderId="0" xfId="0" applyFill="1" applyAlignment="1">
      <alignment/>
    </xf>
    <xf numFmtId="3" fontId="0" fillId="38" borderId="0" xfId="0" applyNumberFormat="1" applyFill="1" applyBorder="1" applyAlignment="1">
      <alignment horizontal="right" wrapText="1"/>
    </xf>
    <xf numFmtId="0" fontId="0" fillId="38" borderId="0" xfId="0" applyFill="1" applyAlignment="1">
      <alignment horizontal="center"/>
    </xf>
    <xf numFmtId="0" fontId="6" fillId="38" borderId="0" xfId="0" applyFont="1" applyFill="1" applyAlignment="1">
      <alignment/>
    </xf>
    <xf numFmtId="3" fontId="0" fillId="38" borderId="0" xfId="0" applyNumberFormat="1" applyFill="1" applyBorder="1" applyAlignment="1">
      <alignment/>
    </xf>
    <xf numFmtId="3" fontId="6" fillId="38" borderId="0" xfId="0" applyNumberFormat="1" applyFont="1" applyFill="1" applyBorder="1" applyAlignment="1">
      <alignment horizontal="right" wrapText="1"/>
    </xf>
    <xf numFmtId="3" fontId="6" fillId="38" borderId="0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38" borderId="0" xfId="0" applyFont="1" applyFill="1" applyAlignment="1">
      <alignment/>
    </xf>
    <xf numFmtId="3" fontId="0" fillId="38" borderId="0" xfId="0" applyNumberFormat="1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49" fontId="3" fillId="38" borderId="0" xfId="0" applyNumberFormat="1" applyFont="1" applyFill="1" applyAlignment="1">
      <alignment/>
    </xf>
    <xf numFmtId="0" fontId="3" fillId="38" borderId="0" xfId="0" applyFont="1" applyFill="1" applyAlignment="1" quotePrefix="1">
      <alignment horizontal="right"/>
    </xf>
    <xf numFmtId="0" fontId="6" fillId="38" borderId="0" xfId="0" applyFont="1" applyFill="1" applyBorder="1" applyAlignment="1">
      <alignment/>
    </xf>
    <xf numFmtId="0" fontId="0" fillId="38" borderId="0" xfId="0" applyFill="1" applyAlignment="1">
      <alignment horizontal="left"/>
    </xf>
    <xf numFmtId="0" fontId="6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3" fontId="6" fillId="38" borderId="12" xfId="0" applyNumberFormat="1" applyFont="1" applyFill="1" applyBorder="1" applyAlignment="1">
      <alignment/>
    </xf>
    <xf numFmtId="0" fontId="6" fillId="38" borderId="0" xfId="0" applyFont="1" applyFill="1" applyBorder="1" applyAlignment="1" quotePrefix="1">
      <alignment horizontal="center"/>
    </xf>
    <xf numFmtId="49" fontId="0" fillId="38" borderId="0" xfId="0" applyNumberFormat="1" applyFill="1" applyBorder="1" applyAlignment="1">
      <alignment/>
    </xf>
    <xf numFmtId="49" fontId="8" fillId="41" borderId="12" xfId="0" applyNumberFormat="1" applyFont="1" applyFill="1" applyBorder="1" applyAlignment="1" quotePrefix="1">
      <alignment horizontal="center"/>
    </xf>
    <xf numFmtId="49" fontId="0" fillId="41" borderId="12" xfId="0" applyNumberFormat="1" applyFont="1" applyFill="1" applyBorder="1" applyAlignment="1" quotePrefix="1">
      <alignment horizontal="center"/>
    </xf>
    <xf numFmtId="49" fontId="8" fillId="41" borderId="12" xfId="0" applyNumberFormat="1" applyFont="1" applyFill="1" applyBorder="1" applyAlignment="1" quotePrefix="1">
      <alignment horizontal="center"/>
    </xf>
    <xf numFmtId="49" fontId="8" fillId="41" borderId="12" xfId="0" applyNumberFormat="1" applyFont="1" applyFill="1" applyBorder="1" applyAlignment="1" quotePrefix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6" fillId="38" borderId="0" xfId="0" applyFont="1" applyFill="1" applyBorder="1" applyAlignment="1" quotePrefix="1">
      <alignment horizontal="center"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Alignment="1">
      <alignment horizontal="right"/>
    </xf>
    <xf numFmtId="3" fontId="6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13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 quotePrefix="1">
      <alignment horizontal="right"/>
    </xf>
    <xf numFmtId="3" fontId="0" fillId="42" borderId="12" xfId="0" applyNumberFormat="1" applyFont="1" applyFill="1" applyBorder="1" applyAlignment="1">
      <alignment/>
    </xf>
    <xf numFmtId="3" fontId="0" fillId="42" borderId="13" xfId="0" applyNumberFormat="1" applyFont="1" applyFill="1" applyBorder="1" applyAlignment="1">
      <alignment horizontal="right"/>
    </xf>
    <xf numFmtId="3" fontId="6" fillId="42" borderId="14" xfId="0" applyNumberFormat="1" applyFont="1" applyFill="1" applyBorder="1" applyAlignment="1">
      <alignment horizontal="right"/>
    </xf>
    <xf numFmtId="3" fontId="0" fillId="42" borderId="14" xfId="0" applyNumberFormat="1" applyFont="1" applyFill="1" applyBorder="1" applyAlignment="1">
      <alignment horizontal="right"/>
    </xf>
    <xf numFmtId="3" fontId="6" fillId="42" borderId="19" xfId="0" applyNumberFormat="1" applyFont="1" applyFill="1" applyBorder="1" applyAlignment="1">
      <alignment horizontal="right"/>
    </xf>
    <xf numFmtId="3" fontId="0" fillId="42" borderId="19" xfId="0" applyNumberFormat="1" applyFont="1" applyFill="1" applyBorder="1" applyAlignment="1">
      <alignment horizontal="right"/>
    </xf>
    <xf numFmtId="3" fontId="0" fillId="42" borderId="18" xfId="0" applyNumberFormat="1" applyFont="1" applyFill="1" applyBorder="1" applyAlignment="1">
      <alignment horizontal="right"/>
    </xf>
    <xf numFmtId="3" fontId="6" fillId="42" borderId="18" xfId="0" applyNumberFormat="1" applyFont="1" applyFill="1" applyBorder="1" applyAlignment="1">
      <alignment horizontal="right"/>
    </xf>
    <xf numFmtId="3" fontId="0" fillId="42" borderId="18" xfId="0" applyNumberFormat="1" applyFont="1" applyFill="1" applyBorder="1" applyAlignment="1" quotePrefix="1">
      <alignment horizontal="right"/>
    </xf>
    <xf numFmtId="3" fontId="6" fillId="42" borderId="18" xfId="0" applyNumberFormat="1" applyFont="1" applyFill="1" applyBorder="1" applyAlignment="1" quotePrefix="1">
      <alignment horizontal="right"/>
    </xf>
    <xf numFmtId="3" fontId="0" fillId="42" borderId="20" xfId="0" applyNumberFormat="1" applyFont="1" applyFill="1" applyBorder="1" applyAlignment="1">
      <alignment horizontal="right"/>
    </xf>
    <xf numFmtId="3" fontId="6" fillId="42" borderId="20" xfId="0" applyNumberFormat="1" applyFont="1" applyFill="1" applyBorder="1" applyAlignment="1">
      <alignment horizontal="right"/>
    </xf>
    <xf numFmtId="3" fontId="6" fillId="42" borderId="18" xfId="0" applyNumberFormat="1" applyFont="1" applyFill="1" applyBorder="1" applyAlignment="1">
      <alignment/>
    </xf>
    <xf numFmtId="3" fontId="0" fillId="42" borderId="18" xfId="0" applyNumberFormat="1" applyFont="1" applyFill="1" applyBorder="1" applyAlignment="1">
      <alignment/>
    </xf>
    <xf numFmtId="3" fontId="0" fillId="42" borderId="19" xfId="0" applyNumberFormat="1" applyFont="1" applyFill="1" applyBorder="1" applyAlignment="1">
      <alignment/>
    </xf>
    <xf numFmtId="3" fontId="6" fillId="42" borderId="13" xfId="0" applyNumberFormat="1" applyFont="1" applyFill="1" applyBorder="1" applyAlignment="1">
      <alignment horizontal="right"/>
    </xf>
    <xf numFmtId="3" fontId="0" fillId="42" borderId="23" xfId="0" applyNumberFormat="1" applyFont="1" applyFill="1" applyBorder="1" applyAlignment="1">
      <alignment horizontal="right"/>
    </xf>
    <xf numFmtId="3" fontId="6" fillId="42" borderId="23" xfId="0" applyNumberFormat="1" applyFont="1" applyFill="1" applyBorder="1" applyAlignment="1">
      <alignment horizontal="right"/>
    </xf>
    <xf numFmtId="3" fontId="6" fillId="42" borderId="12" xfId="0" applyNumberFormat="1" applyFont="1" applyFill="1" applyBorder="1" applyAlignment="1">
      <alignment/>
    </xf>
    <xf numFmtId="0" fontId="6" fillId="38" borderId="0" xfId="0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49" fontId="5" fillId="39" borderId="14" xfId="0" applyNumberFormat="1" applyFont="1" applyFill="1" applyBorder="1" applyAlignment="1">
      <alignment horizontal="center"/>
    </xf>
    <xf numFmtId="172" fontId="0" fillId="36" borderId="12" xfId="0" applyNumberFormat="1" applyFont="1" applyFill="1" applyBorder="1" applyAlignment="1">
      <alignment horizontal="right" wrapText="1"/>
    </xf>
    <xf numFmtId="49" fontId="0" fillId="39" borderId="14" xfId="0" applyNumberFormat="1" applyFont="1" applyFill="1" applyBorder="1" applyAlignment="1">
      <alignment horizontal="center"/>
    </xf>
    <xf numFmtId="49" fontId="0" fillId="39" borderId="14" xfId="0" applyNumberFormat="1" applyFont="1" applyFill="1" applyBorder="1" applyAlignment="1" quotePrefix="1">
      <alignment horizontal="center"/>
    </xf>
    <xf numFmtId="49" fontId="0" fillId="39" borderId="21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8" borderId="0" xfId="0" applyFont="1" applyFill="1" applyBorder="1" applyAlignment="1">
      <alignment/>
    </xf>
    <xf numFmtId="49" fontId="12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 horizontal="center" vertical="center" wrapText="1"/>
    </xf>
    <xf numFmtId="49" fontId="8" fillId="41" borderId="12" xfId="0" applyNumberFormat="1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49" fontId="62" fillId="0" borderId="0" xfId="0" applyNumberFormat="1" applyFont="1" applyAlignment="1">
      <alignment/>
    </xf>
    <xf numFmtId="0" fontId="0" fillId="38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8" borderId="0" xfId="0" applyFont="1" applyFill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49" fontId="6" fillId="38" borderId="11" xfId="0" applyNumberFormat="1" applyFont="1" applyFill="1" applyBorder="1" applyAlignment="1">
      <alignment horizontal="left"/>
    </xf>
    <xf numFmtId="49" fontId="0" fillId="38" borderId="11" xfId="0" applyNumberFormat="1" applyFill="1" applyBorder="1" applyAlignment="1">
      <alignment horizontal="right"/>
    </xf>
    <xf numFmtId="3" fontId="6" fillId="38" borderId="12" xfId="0" applyNumberFormat="1" applyFont="1" applyFill="1" applyBorder="1" applyAlignment="1">
      <alignment horizontal="right" wrapText="1"/>
    </xf>
    <xf numFmtId="0" fontId="6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/>
    </xf>
    <xf numFmtId="49" fontId="0" fillId="38" borderId="10" xfId="0" applyNumberFormat="1" applyFill="1" applyBorder="1" applyAlignment="1">
      <alignment horizontal="left"/>
    </xf>
    <xf numFmtId="49" fontId="0" fillId="38" borderId="10" xfId="0" applyNumberFormat="1" applyFill="1" applyBorder="1" applyAlignment="1">
      <alignment horizontal="right"/>
    </xf>
    <xf numFmtId="3" fontId="0" fillId="38" borderId="12" xfId="0" applyNumberFormat="1" applyFill="1" applyBorder="1" applyAlignment="1">
      <alignment horizontal="right" wrapText="1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 wrapText="1"/>
    </xf>
    <xf numFmtId="0" fontId="6" fillId="38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 readingOrder="1"/>
    </xf>
    <xf numFmtId="0" fontId="0" fillId="34" borderId="12" xfId="0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 wrapText="1"/>
    </xf>
    <xf numFmtId="49" fontId="0" fillId="39" borderId="18" xfId="0" applyNumberFormat="1" applyFont="1" applyFill="1" applyBorder="1" applyAlignment="1">
      <alignment horizontal="left"/>
    </xf>
    <xf numFmtId="49" fontId="0" fillId="39" borderId="11" xfId="0" applyNumberFormat="1" applyFont="1" applyFill="1" applyBorder="1" applyAlignment="1">
      <alignment horizontal="left"/>
    </xf>
    <xf numFmtId="49" fontId="0" fillId="39" borderId="16" xfId="0" applyNumberFormat="1" applyFont="1" applyFill="1" applyBorder="1" applyAlignment="1">
      <alignment horizontal="left"/>
    </xf>
    <xf numFmtId="49" fontId="10" fillId="41" borderId="12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49" fontId="8" fillId="41" borderId="12" xfId="0" applyNumberFormat="1" applyFont="1" applyFill="1" applyBorder="1" applyAlignment="1" quotePrefix="1">
      <alignment horizontal="center"/>
    </xf>
    <xf numFmtId="0" fontId="0" fillId="39" borderId="18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left"/>
    </xf>
    <xf numFmtId="49" fontId="10" fillId="41" borderId="14" xfId="0" applyNumberFormat="1" applyFont="1" applyFill="1" applyBorder="1" applyAlignment="1">
      <alignment horizontal="center" wrapText="1"/>
    </xf>
    <xf numFmtId="49" fontId="10" fillId="41" borderId="13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left" wrapText="1"/>
    </xf>
    <xf numFmtId="0" fontId="0" fillId="39" borderId="12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0" borderId="12" xfId="0" applyBorder="1" applyAlignment="1">
      <alignment wrapText="1"/>
    </xf>
    <xf numFmtId="49" fontId="9" fillId="38" borderId="0" xfId="0" applyNumberFormat="1" applyFont="1" applyFill="1" applyBorder="1" applyAlignment="1" quotePrefix="1">
      <alignment horizontal="center" vertical="center"/>
    </xf>
    <xf numFmtId="49" fontId="5" fillId="34" borderId="20" xfId="0" applyNumberFormat="1" applyFont="1" applyFill="1" applyBorder="1" applyAlignment="1">
      <alignment horizontal="left" wrapText="1"/>
    </xf>
    <xf numFmtId="49" fontId="5" fillId="34" borderId="15" xfId="0" applyNumberFormat="1" applyFont="1" applyFill="1" applyBorder="1" applyAlignment="1">
      <alignment horizontal="left" wrapText="1"/>
    </xf>
    <xf numFmtId="49" fontId="5" fillId="34" borderId="21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49" fontId="5" fillId="34" borderId="18" xfId="0" applyNumberFormat="1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left" wrapText="1"/>
    </xf>
    <xf numFmtId="49" fontId="5" fillId="34" borderId="16" xfId="0" applyNumberFormat="1" applyFont="1" applyFill="1" applyBorder="1" applyAlignment="1">
      <alignment horizontal="left" wrapText="1"/>
    </xf>
    <xf numFmtId="0" fontId="0" fillId="38" borderId="0" xfId="0" applyFont="1" applyFill="1" applyBorder="1" applyAlignment="1" quotePrefix="1">
      <alignment horizontal="center"/>
    </xf>
    <xf numFmtId="49" fontId="10" fillId="41" borderId="14" xfId="0" applyNumberFormat="1" applyFont="1" applyFill="1" applyBorder="1" applyAlignment="1">
      <alignment horizontal="center" vertical="center" wrapText="1"/>
    </xf>
    <xf numFmtId="49" fontId="10" fillId="41" borderId="13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5" fillId="39" borderId="18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6" xfId="0" applyNumberFormat="1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 quotePrefix="1">
      <alignment horizontal="center" wrapText="1"/>
    </xf>
    <xf numFmtId="0" fontId="13" fillId="38" borderId="11" xfId="0" applyFont="1" applyFill="1" applyBorder="1" applyAlignment="1" quotePrefix="1">
      <alignment horizontal="center" wrapText="1"/>
    </xf>
    <xf numFmtId="0" fontId="13" fillId="38" borderId="16" xfId="0" applyFont="1" applyFill="1" applyBorder="1" applyAlignment="1" quotePrefix="1">
      <alignment horizontal="center" wrapText="1"/>
    </xf>
    <xf numFmtId="3" fontId="5" fillId="0" borderId="18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34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13" fillId="41" borderId="20" xfId="0" applyNumberFormat="1" applyFont="1" applyFill="1" applyBorder="1" applyAlignment="1">
      <alignment horizontal="center" vertical="center"/>
    </xf>
    <xf numFmtId="49" fontId="13" fillId="41" borderId="15" xfId="0" applyNumberFormat="1" applyFont="1" applyFill="1" applyBorder="1" applyAlignment="1">
      <alignment horizontal="center" vertical="center"/>
    </xf>
    <xf numFmtId="49" fontId="13" fillId="41" borderId="21" xfId="0" applyNumberFormat="1" applyFont="1" applyFill="1" applyBorder="1" applyAlignment="1">
      <alignment horizontal="center" vertical="center"/>
    </xf>
    <xf numFmtId="49" fontId="13" fillId="41" borderId="19" xfId="0" applyNumberFormat="1" applyFont="1" applyFill="1" applyBorder="1" applyAlignment="1">
      <alignment horizontal="center" vertical="center"/>
    </xf>
    <xf numFmtId="49" fontId="13" fillId="41" borderId="10" xfId="0" applyNumberFormat="1" applyFont="1" applyFill="1" applyBorder="1" applyAlignment="1">
      <alignment horizontal="center" vertical="center"/>
    </xf>
    <xf numFmtId="49" fontId="13" fillId="41" borderId="17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3" fontId="0" fillId="39" borderId="18" xfId="0" applyNumberFormat="1" applyFont="1" applyFill="1" applyBorder="1" applyAlignment="1">
      <alignment horizontal="left" vertical="center"/>
    </xf>
    <xf numFmtId="3" fontId="0" fillId="39" borderId="11" xfId="0" applyNumberFormat="1" applyFont="1" applyFill="1" applyBorder="1" applyAlignment="1" quotePrefix="1">
      <alignment horizontal="left" vertical="center"/>
    </xf>
    <xf numFmtId="3" fontId="0" fillId="39" borderId="16" xfId="0" applyNumberFormat="1" applyFont="1" applyFill="1" applyBorder="1" applyAlignment="1" quotePrefix="1">
      <alignment horizontal="left" vertical="center"/>
    </xf>
    <xf numFmtId="3" fontId="0" fillId="34" borderId="12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left" wrapText="1"/>
    </xf>
    <xf numFmtId="49" fontId="5" fillId="34" borderId="17" xfId="0" applyNumberFormat="1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/>
    </xf>
    <xf numFmtId="0" fontId="13" fillId="38" borderId="18" xfId="0" applyFont="1" applyFill="1" applyBorder="1" applyAlignment="1" quotePrefix="1">
      <alignment horizontal="center"/>
    </xf>
    <xf numFmtId="0" fontId="13" fillId="38" borderId="11" xfId="0" applyFont="1" applyFill="1" applyBorder="1" applyAlignment="1" quotePrefix="1">
      <alignment horizontal="center"/>
    </xf>
    <xf numFmtId="0" fontId="13" fillId="38" borderId="16" xfId="0" applyFont="1" applyFill="1" applyBorder="1" applyAlignment="1" quotePrefix="1">
      <alignment horizontal="center"/>
    </xf>
    <xf numFmtId="0" fontId="0" fillId="0" borderId="12" xfId="0" applyFont="1" applyBorder="1" applyAlignment="1">
      <alignment horizontal="left" wrapText="1"/>
    </xf>
    <xf numFmtId="49" fontId="5" fillId="34" borderId="12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left" wrapText="1"/>
    </xf>
    <xf numFmtId="49" fontId="0" fillId="34" borderId="24" xfId="0" applyNumberFormat="1" applyFont="1" applyFill="1" applyBorder="1" applyAlignment="1">
      <alignment horizontal="left" wrapText="1"/>
    </xf>
    <xf numFmtId="49" fontId="0" fillId="34" borderId="20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21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0" fillId="41" borderId="12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right"/>
    </xf>
    <xf numFmtId="49" fontId="13" fillId="41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justify" readingOrder="1"/>
    </xf>
    <xf numFmtId="0" fontId="1" fillId="0" borderId="0" xfId="0" applyFont="1" applyFill="1" applyBorder="1" applyAlignment="1">
      <alignment horizontal="left" vertical="justify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10" fillId="41" borderId="12" xfId="0" applyNumberFormat="1" applyFont="1" applyFill="1" applyBorder="1" applyAlignment="1">
      <alignment horizontal="center" textRotation="90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49" fontId="8" fillId="41" borderId="12" xfId="0" applyNumberFormat="1" applyFont="1" applyFill="1" applyBorder="1" applyAlignment="1">
      <alignment horizontal="center" textRotation="90"/>
    </xf>
    <xf numFmtId="0" fontId="5" fillId="34" borderId="18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/>
    </xf>
    <xf numFmtId="172" fontId="0" fillId="38" borderId="0" xfId="0" applyNumberFormat="1" applyFont="1" applyFill="1" applyBorder="1" applyAlignment="1" quotePrefix="1">
      <alignment horizontal="center"/>
    </xf>
    <xf numFmtId="49" fontId="5" fillId="39" borderId="19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left"/>
    </xf>
    <xf numFmtId="0" fontId="5" fillId="34" borderId="12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3" fillId="34" borderId="12" xfId="0" applyFont="1" applyFill="1" applyBorder="1" applyAlignment="1">
      <alignment/>
    </xf>
    <xf numFmtId="49" fontId="5" fillId="39" borderId="11" xfId="0" applyNumberFormat="1" applyFont="1" applyFill="1" applyBorder="1" applyAlignment="1" quotePrefix="1">
      <alignment horizontal="left"/>
    </xf>
    <xf numFmtId="49" fontId="5" fillId="39" borderId="16" xfId="0" applyNumberFormat="1" applyFont="1" applyFill="1" applyBorder="1" applyAlignment="1" quotePrefix="1">
      <alignment horizontal="left"/>
    </xf>
    <xf numFmtId="49" fontId="6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49" fontId="1" fillId="34" borderId="12" xfId="0" applyNumberFormat="1" applyFont="1" applyFill="1" applyBorder="1" applyAlignment="1">
      <alignment horizontal="left" wrapText="1"/>
    </xf>
    <xf numFmtId="0" fontId="13" fillId="38" borderId="16" xfId="0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3" fontId="0" fillId="34" borderId="18" xfId="0" applyNumberFormat="1" applyFont="1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left" wrapText="1"/>
    </xf>
    <xf numFmtId="3" fontId="0" fillId="34" borderId="16" xfId="0" applyNumberFormat="1" applyFont="1" applyFill="1" applyBorder="1" applyAlignment="1">
      <alignment horizontal="left" wrapText="1"/>
    </xf>
    <xf numFmtId="49" fontId="1" fillId="34" borderId="18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5" fillId="34" borderId="12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left" wrapText="1"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49" fontId="0" fillId="39" borderId="11" xfId="0" applyNumberFormat="1" applyFont="1" applyFill="1" applyBorder="1" applyAlignment="1" quotePrefix="1">
      <alignment horizontal="left"/>
    </xf>
    <xf numFmtId="49" fontId="0" fillId="39" borderId="16" xfId="0" applyNumberFormat="1" applyFont="1" applyFill="1" applyBorder="1" applyAlignment="1" quotePrefix="1">
      <alignment horizontal="left"/>
    </xf>
    <xf numFmtId="49" fontId="5" fillId="39" borderId="18" xfId="0" applyNumberFormat="1" applyFont="1" applyFill="1" applyBorder="1" applyAlignment="1">
      <alignment horizontal="left" vertical="center"/>
    </xf>
    <xf numFmtId="49" fontId="5" fillId="39" borderId="11" xfId="0" applyNumberFormat="1" applyFont="1" applyFill="1" applyBorder="1" applyAlignment="1" quotePrefix="1">
      <alignment horizontal="left" vertical="center"/>
    </xf>
    <xf numFmtId="49" fontId="5" fillId="39" borderId="16" xfId="0" applyNumberFormat="1" applyFont="1" applyFill="1" applyBorder="1" applyAlignment="1" quotePrefix="1">
      <alignment horizontal="left" vertical="center"/>
    </xf>
    <xf numFmtId="0" fontId="0" fillId="33" borderId="0" xfId="0" applyFill="1" applyBorder="1" applyAlignment="1" quotePrefix="1">
      <alignment horizontal="center"/>
    </xf>
    <xf numFmtId="0" fontId="0" fillId="38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8" borderId="18" xfId="0" applyFont="1" applyFill="1" applyBorder="1" applyAlignment="1">
      <alignment horizontal="left"/>
    </xf>
    <xf numFmtId="0" fontId="6" fillId="38" borderId="11" xfId="0" applyFont="1" applyFill="1" applyBorder="1" applyAlignment="1">
      <alignment horizontal="left"/>
    </xf>
    <xf numFmtId="0" fontId="6" fillId="38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left" wrapText="1"/>
    </xf>
    <xf numFmtId="0" fontId="6" fillId="38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7" fillId="34" borderId="18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0" fillId="38" borderId="18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left" wrapText="1"/>
    </xf>
    <xf numFmtId="49" fontId="0" fillId="33" borderId="18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0" fontId="0" fillId="38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0" fillId="38" borderId="18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0" fontId="0" fillId="38" borderId="11" xfId="0" applyFont="1" applyFill="1" applyBorder="1" applyAlignment="1">
      <alignment wrapText="1"/>
    </xf>
    <xf numFmtId="0" fontId="6" fillId="35" borderId="11" xfId="0" applyFont="1" applyFill="1" applyBorder="1" applyAlignment="1">
      <alignment horizontal="left"/>
    </xf>
    <xf numFmtId="0" fontId="7" fillId="35" borderId="11" xfId="0" applyFont="1" applyFill="1" applyBorder="1" applyAlignment="1">
      <alignment wrapText="1"/>
    </xf>
    <xf numFmtId="49" fontId="3" fillId="36" borderId="11" xfId="0" applyNumberFormat="1" applyFont="1" applyFill="1" applyBorder="1" applyAlignment="1" quotePrefix="1">
      <alignment horizontal="center"/>
    </xf>
    <xf numFmtId="0" fontId="7" fillId="40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0" xfId="0" applyAlignment="1">
      <alignment horizontal="center"/>
    </xf>
    <xf numFmtId="49" fontId="8" fillId="36" borderId="12" xfId="0" applyNumberFormat="1" applyFont="1" applyFill="1" applyBorder="1" applyAlignment="1">
      <alignment horizontal="center" textRotation="90" wrapText="1"/>
    </xf>
    <xf numFmtId="49" fontId="8" fillId="36" borderId="12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2" xfId="0" applyNumberFormat="1" applyFont="1" applyFill="1" applyBorder="1" applyAlignment="1">
      <alignment horizontal="center"/>
    </xf>
    <xf numFmtId="49" fontId="8" fillId="36" borderId="18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19050</xdr:rowOff>
    </xdr:from>
    <xdr:to>
      <xdr:col>13</xdr:col>
      <xdr:colOff>238125</xdr:colOff>
      <xdr:row>5</xdr:row>
      <xdr:rowOff>19050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010650" y="190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7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0553700" y="161925"/>
          <a:ext cx="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</xdr:row>
      <xdr:rowOff>28575</xdr:rowOff>
    </xdr:from>
    <xdr:to>
      <xdr:col>15</xdr:col>
      <xdr:colOff>0</xdr:colOff>
      <xdr:row>4</xdr:row>
      <xdr:rowOff>161925</xdr:rowOff>
    </xdr:to>
    <xdr:pic>
      <xdr:nvPicPr>
        <xdr:cNvPr id="3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10553700" y="1905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30</xdr:row>
      <xdr:rowOff>28575</xdr:rowOff>
    </xdr:from>
    <xdr:to>
      <xdr:col>13</xdr:col>
      <xdr:colOff>9525</xdr:colOff>
      <xdr:row>32</xdr:row>
      <xdr:rowOff>171450</xdr:rowOff>
    </xdr:to>
    <xdr:pic>
      <xdr:nvPicPr>
        <xdr:cNvPr id="4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905750" y="679132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4"/>
  <sheetViews>
    <sheetView tabSelected="1" workbookViewId="0" topLeftCell="A1">
      <selection activeCell="A331" sqref="A331:IV331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0.421875" style="0" customWidth="1"/>
    <col min="10" max="11" width="13.00390625" style="4" customWidth="1"/>
    <col min="12" max="12" width="13.00390625" style="0" customWidth="1"/>
    <col min="13" max="13" width="11.57421875" style="0" customWidth="1"/>
    <col min="14" max="14" width="7.00390625" style="0" customWidth="1"/>
    <col min="16" max="16" width="6.8515625" style="0" customWidth="1"/>
    <col min="18" max="18" width="9.421875" style="0" bestFit="1" customWidth="1"/>
    <col min="19" max="19" width="9.00390625" style="0" customWidth="1"/>
  </cols>
  <sheetData>
    <row r="1" spans="4:14" ht="12.75">
      <c r="D1" s="617" t="s">
        <v>48</v>
      </c>
      <c r="E1" s="617"/>
      <c r="F1" s="617"/>
      <c r="G1" s="617"/>
      <c r="H1" s="617"/>
      <c r="I1" s="617"/>
      <c r="J1" s="40"/>
      <c r="K1" s="40"/>
      <c r="M1" s="616"/>
      <c r="N1" s="616"/>
    </row>
    <row r="2" spans="4:11" ht="12.75">
      <c r="D2" s="617" t="s">
        <v>49</v>
      </c>
      <c r="E2" s="617"/>
      <c r="F2" s="617"/>
      <c r="G2" s="617"/>
      <c r="H2" s="617"/>
      <c r="I2" s="617"/>
      <c r="J2" s="40"/>
      <c r="K2" s="40"/>
    </row>
    <row r="3" spans="4:11" ht="12.75">
      <c r="D3" s="617" t="s">
        <v>50</v>
      </c>
      <c r="E3" s="617"/>
      <c r="F3" s="617"/>
      <c r="G3" s="617"/>
      <c r="H3" s="617"/>
      <c r="I3" s="617"/>
      <c r="J3" s="40"/>
      <c r="K3" s="40"/>
    </row>
    <row r="4" spans="4:11" ht="13.5" thickBot="1">
      <c r="D4" s="618" t="s">
        <v>36</v>
      </c>
      <c r="E4" s="618"/>
      <c r="F4" s="618"/>
      <c r="G4" s="618"/>
      <c r="H4" s="618"/>
      <c r="I4" s="618"/>
      <c r="J4" s="40"/>
      <c r="K4" s="40"/>
    </row>
    <row r="5" spans="4:11" ht="12.75">
      <c r="D5" s="617" t="s">
        <v>57</v>
      </c>
      <c r="E5" s="617"/>
      <c r="F5" s="617"/>
      <c r="G5" s="617"/>
      <c r="H5" s="617"/>
      <c r="I5" s="617"/>
      <c r="J5" s="40"/>
      <c r="K5" s="40"/>
    </row>
    <row r="6" spans="3:14" ht="63" customHeight="1">
      <c r="C6" s="619" t="s">
        <v>477</v>
      </c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</row>
    <row r="7" spans="3:14" ht="15.75" customHeight="1">
      <c r="C7" s="516" t="s">
        <v>457</v>
      </c>
      <c r="D7" s="516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3:13" ht="15" customHeight="1">
      <c r="C8" s="86" t="s">
        <v>458</v>
      </c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4:13" ht="12.75">
      <c r="D9" s="621" t="s">
        <v>444</v>
      </c>
      <c r="E9" s="622"/>
      <c r="F9" s="622"/>
      <c r="G9" s="622"/>
      <c r="H9" s="622"/>
      <c r="I9" s="623"/>
      <c r="J9" s="623"/>
      <c r="K9" s="623"/>
      <c r="L9" s="623"/>
      <c r="M9" s="623"/>
    </row>
    <row r="10" spans="4:13" ht="12.75">
      <c r="D10" s="623"/>
      <c r="E10" s="623"/>
      <c r="F10" s="623"/>
      <c r="G10" s="623"/>
      <c r="H10" s="623"/>
      <c r="I10" s="623"/>
      <c r="J10" s="623"/>
      <c r="K10" s="623"/>
      <c r="L10" s="623"/>
      <c r="M10" s="623"/>
    </row>
    <row r="11" spans="4:13" ht="15" customHeight="1"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4:13" ht="24">
      <c r="D12" s="624" t="s">
        <v>443</v>
      </c>
      <c r="E12" s="624"/>
      <c r="F12" s="624"/>
      <c r="G12" s="624"/>
      <c r="H12" s="624"/>
      <c r="I12" s="624"/>
      <c r="J12" s="624"/>
      <c r="K12" s="624"/>
      <c r="L12" s="624"/>
      <c r="M12" s="624"/>
    </row>
    <row r="13" spans="3:13" ht="12" customHeight="1">
      <c r="C13" s="3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4:13" ht="26.25" customHeight="1">
      <c r="D14" s="47" t="s">
        <v>2</v>
      </c>
      <c r="E14" s="47"/>
      <c r="F14" s="47"/>
      <c r="G14" s="47"/>
      <c r="H14" s="47"/>
      <c r="I14" s="47"/>
      <c r="J14" s="47"/>
      <c r="K14" s="47"/>
      <c r="L14" s="47"/>
      <c r="M14" s="47"/>
    </row>
    <row r="15" spans="4:13" ht="7.5" customHeight="1"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4:14" s="1" customFormat="1" ht="16.5" customHeight="1">
      <c r="D16" s="609" t="s">
        <v>79</v>
      </c>
      <c r="E16" s="609"/>
      <c r="F16" s="609"/>
      <c r="G16" s="609"/>
      <c r="H16" s="609"/>
      <c r="I16" s="609"/>
      <c r="J16" s="609"/>
      <c r="K16" s="609"/>
      <c r="L16" s="609"/>
      <c r="M16" s="609"/>
      <c r="N16"/>
    </row>
    <row r="17" spans="4:14" s="1" customFormat="1" ht="14.25" customHeight="1"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/>
    </row>
    <row r="18" spans="1:13" s="1" customFormat="1" ht="31.5" customHeight="1">
      <c r="A18" s="131"/>
      <c r="B18" s="131"/>
      <c r="C18" s="612" t="s">
        <v>445</v>
      </c>
      <c r="D18" s="612"/>
      <c r="E18" s="612"/>
      <c r="F18" s="612"/>
      <c r="G18" s="612"/>
      <c r="H18" s="612"/>
      <c r="I18" s="612"/>
      <c r="J18" s="612"/>
      <c r="K18" s="612"/>
      <c r="L18" s="612"/>
      <c r="M18" s="612"/>
    </row>
    <row r="19" spans="1:14" s="1" customFormat="1" ht="14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3:13" ht="15" customHeight="1">
      <c r="C20" s="660" t="s">
        <v>132</v>
      </c>
      <c r="D20" s="661"/>
      <c r="E20" s="661"/>
      <c r="F20" s="661"/>
      <c r="G20" s="662"/>
      <c r="H20" s="558" t="s">
        <v>470</v>
      </c>
      <c r="I20" s="559"/>
      <c r="J20" s="559"/>
      <c r="K20" s="560"/>
      <c r="L20" s="558" t="s">
        <v>471</v>
      </c>
      <c r="M20" s="560"/>
    </row>
    <row r="21" spans="3:14" s="2" customFormat="1" ht="15.75" customHeight="1">
      <c r="C21" s="663"/>
      <c r="D21" s="664"/>
      <c r="E21" s="664"/>
      <c r="F21" s="664"/>
      <c r="G21" s="665"/>
      <c r="H21" s="561"/>
      <c r="I21" s="562"/>
      <c r="J21" s="562"/>
      <c r="K21" s="563"/>
      <c r="L21" s="561"/>
      <c r="M21" s="563"/>
      <c r="N21"/>
    </row>
    <row r="22" spans="3:14" s="2" customFormat="1" ht="15.75" customHeight="1">
      <c r="C22" s="592" t="s">
        <v>4</v>
      </c>
      <c r="D22" s="593"/>
      <c r="E22" s="593"/>
      <c r="F22" s="593"/>
      <c r="G22" s="594"/>
      <c r="H22" s="564" t="s">
        <v>5</v>
      </c>
      <c r="I22" s="565"/>
      <c r="J22" s="565"/>
      <c r="K22" s="566"/>
      <c r="L22" s="592" t="s">
        <v>6</v>
      </c>
      <c r="M22" s="659"/>
      <c r="N22"/>
    </row>
    <row r="23" spans="3:13" ht="19.5" customHeight="1">
      <c r="C23" s="385" t="s">
        <v>459</v>
      </c>
      <c r="D23" s="386"/>
      <c r="E23" s="386"/>
      <c r="F23" s="386"/>
      <c r="G23" s="386"/>
      <c r="H23" s="567">
        <v>3851600</v>
      </c>
      <c r="I23" s="568"/>
      <c r="J23" s="568"/>
      <c r="K23" s="569"/>
      <c r="L23" s="614">
        <v>3851600</v>
      </c>
      <c r="M23" s="614"/>
    </row>
    <row r="24" spans="3:13" ht="16.5" customHeight="1">
      <c r="C24" s="385" t="s">
        <v>343</v>
      </c>
      <c r="D24" s="386"/>
      <c r="E24" s="386"/>
      <c r="F24" s="386"/>
      <c r="G24" s="386"/>
      <c r="H24" s="567">
        <v>3844600</v>
      </c>
      <c r="I24" s="568"/>
      <c r="J24" s="568"/>
      <c r="K24" s="569"/>
      <c r="L24" s="614">
        <v>3844600</v>
      </c>
      <c r="M24" s="614"/>
    </row>
    <row r="25" spans="3:13" ht="17.25" customHeight="1">
      <c r="C25" s="385" t="s">
        <v>123</v>
      </c>
      <c r="D25" s="386"/>
      <c r="E25" s="386"/>
      <c r="F25" s="386"/>
      <c r="G25" s="386"/>
      <c r="H25" s="567">
        <f>H23-H24</f>
        <v>7000</v>
      </c>
      <c r="I25" s="568"/>
      <c r="J25" s="568"/>
      <c r="K25" s="569"/>
      <c r="L25" s="614">
        <f>SUM(L23-L24)</f>
        <v>7000</v>
      </c>
      <c r="M25" s="614"/>
    </row>
    <row r="26" spans="3:13" ht="17.25" customHeight="1">
      <c r="C26" s="282"/>
      <c r="D26" s="282"/>
      <c r="E26" s="282"/>
      <c r="F26" s="282"/>
      <c r="G26" s="282"/>
      <c r="H26" s="282"/>
      <c r="I26" s="282"/>
      <c r="J26" s="283"/>
      <c r="K26" s="283"/>
      <c r="L26" s="283"/>
      <c r="M26" s="283"/>
    </row>
    <row r="27" spans="1:13" ht="15">
      <c r="A27" s="1"/>
      <c r="B27" s="1"/>
      <c r="D27" s="609" t="s">
        <v>80</v>
      </c>
      <c r="E27" s="609"/>
      <c r="F27" s="609"/>
      <c r="G27" s="609"/>
      <c r="H27" s="609"/>
      <c r="I27" s="609"/>
      <c r="J27" s="609"/>
      <c r="K27" s="609"/>
      <c r="L27" s="609"/>
      <c r="M27" s="609"/>
    </row>
    <row r="28" spans="1:13" ht="12" customHeight="1">
      <c r="A28" s="1"/>
      <c r="B28" s="1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5" ht="28.5" customHeight="1">
      <c r="A29" s="131"/>
      <c r="B29" s="131"/>
      <c r="C29" s="613" t="s">
        <v>446</v>
      </c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1"/>
      <c r="O29" s="1"/>
    </row>
    <row r="30" spans="1:15" ht="15" customHeight="1">
      <c r="A30" s="411"/>
      <c r="B30" s="411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3"/>
      <c r="O30" s="1"/>
    </row>
    <row r="31" spans="1:15" ht="15">
      <c r="A31" s="415" t="s">
        <v>408</v>
      </c>
      <c r="B31" s="415"/>
      <c r="C31" s="415"/>
      <c r="D31" s="415"/>
      <c r="E31" s="415"/>
      <c r="F31" s="415"/>
      <c r="G31" s="415"/>
      <c r="H31" s="415" t="s">
        <v>409</v>
      </c>
      <c r="I31" s="415"/>
      <c r="J31" s="415"/>
      <c r="K31" s="415"/>
      <c r="L31" s="415"/>
      <c r="M31" s="415"/>
      <c r="N31" s="415"/>
      <c r="O31" s="410"/>
    </row>
    <row r="32" spans="1:16" ht="15">
      <c r="A32" s="414" t="s">
        <v>410</v>
      </c>
      <c r="B32" s="414"/>
      <c r="C32" s="414"/>
      <c r="D32" s="414"/>
      <c r="E32" s="414"/>
      <c r="F32" s="414"/>
      <c r="G32" s="414"/>
      <c r="H32" s="414" t="s">
        <v>411</v>
      </c>
      <c r="I32" s="414"/>
      <c r="J32" s="414"/>
      <c r="K32" s="414"/>
      <c r="L32" s="414"/>
      <c r="M32" s="414"/>
      <c r="N32" s="414"/>
      <c r="O32" s="17"/>
      <c r="P32" s="17"/>
    </row>
    <row r="33" spans="1:16" ht="15">
      <c r="A33" s="414" t="s">
        <v>412</v>
      </c>
      <c r="B33" s="414"/>
      <c r="C33" s="414"/>
      <c r="D33" s="414"/>
      <c r="E33" s="414"/>
      <c r="F33" s="414"/>
      <c r="G33" s="414"/>
      <c r="H33" s="414" t="s">
        <v>413</v>
      </c>
      <c r="I33" s="414"/>
      <c r="J33" s="414"/>
      <c r="K33" s="416"/>
      <c r="L33" s="416"/>
      <c r="M33" s="416"/>
      <c r="N33" s="416"/>
      <c r="O33" s="17"/>
      <c r="P33" s="17"/>
    </row>
    <row r="34" spans="1:16" ht="15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6"/>
      <c r="L34" s="416"/>
      <c r="M34" s="416"/>
      <c r="N34" s="416"/>
      <c r="O34" s="17"/>
      <c r="P34" s="17"/>
    </row>
    <row r="35" spans="1:14" s="1" customFormat="1" ht="15" customHeight="1">
      <c r="A35" s="625" t="s">
        <v>64</v>
      </c>
      <c r="B35" s="625"/>
      <c r="C35" s="6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/>
    </row>
    <row r="36" spans="1:14" s="1" customFormat="1" ht="15" customHeight="1">
      <c r="A36" s="626" t="s">
        <v>34</v>
      </c>
      <c r="B36" s="522" t="s">
        <v>130</v>
      </c>
      <c r="C36" s="529" t="s">
        <v>133</v>
      </c>
      <c r="D36" s="610" t="s">
        <v>0</v>
      </c>
      <c r="E36" s="615" t="s">
        <v>15</v>
      </c>
      <c r="F36" s="615"/>
      <c r="G36" s="615"/>
      <c r="H36" s="615"/>
      <c r="I36" s="615"/>
      <c r="J36" s="529" t="s">
        <v>447</v>
      </c>
      <c r="K36" s="522" t="s">
        <v>427</v>
      </c>
      <c r="L36" s="522" t="s">
        <v>448</v>
      </c>
      <c r="M36" s="522" t="s">
        <v>474</v>
      </c>
      <c r="N36" s="522" t="s">
        <v>429</v>
      </c>
    </row>
    <row r="37" spans="1:14" s="1" customFormat="1" ht="48.75" customHeight="1">
      <c r="A37" s="626"/>
      <c r="B37" s="522"/>
      <c r="C37" s="530"/>
      <c r="D37" s="610"/>
      <c r="E37" s="615"/>
      <c r="F37" s="615"/>
      <c r="G37" s="615"/>
      <c r="H37" s="615"/>
      <c r="I37" s="615"/>
      <c r="J37" s="530"/>
      <c r="K37" s="522"/>
      <c r="L37" s="522"/>
      <c r="M37" s="522"/>
      <c r="N37" s="522"/>
    </row>
    <row r="38" spans="1:14" ht="13.5" customHeight="1">
      <c r="A38" s="446" t="s">
        <v>4</v>
      </c>
      <c r="B38" s="446" t="s">
        <v>5</v>
      </c>
      <c r="C38" s="446" t="s">
        <v>6</v>
      </c>
      <c r="D38" s="446" t="s">
        <v>7</v>
      </c>
      <c r="E38" s="525" t="s">
        <v>8</v>
      </c>
      <c r="F38" s="525"/>
      <c r="G38" s="525"/>
      <c r="H38" s="525"/>
      <c r="I38" s="525"/>
      <c r="J38" s="447" t="s">
        <v>9</v>
      </c>
      <c r="K38" s="447" t="s">
        <v>10</v>
      </c>
      <c r="L38" s="447" t="s">
        <v>11</v>
      </c>
      <c r="M38" s="447" t="s">
        <v>12</v>
      </c>
      <c r="N38" s="448" t="s">
        <v>13</v>
      </c>
    </row>
    <row r="39" spans="1:14" s="1" customFormat="1" ht="15" customHeight="1">
      <c r="A39" s="226" t="s">
        <v>324</v>
      </c>
      <c r="B39" s="173" t="s">
        <v>23</v>
      </c>
      <c r="C39" s="147"/>
      <c r="D39" s="211"/>
      <c r="E39" s="611" t="s">
        <v>92</v>
      </c>
      <c r="F39" s="611"/>
      <c r="G39" s="611"/>
      <c r="H39" s="611"/>
      <c r="I39" s="611"/>
      <c r="J39" s="216"/>
      <c r="K39" s="217"/>
      <c r="L39" s="458"/>
      <c r="M39" s="217"/>
      <c r="N39" s="218"/>
    </row>
    <row r="40" spans="1:14" s="123" customFormat="1" ht="15" customHeight="1">
      <c r="A40" s="245" t="s">
        <v>81</v>
      </c>
      <c r="B40" s="148"/>
      <c r="C40" s="164" t="s">
        <v>100</v>
      </c>
      <c r="D40" s="219"/>
      <c r="E40" s="648" t="s">
        <v>101</v>
      </c>
      <c r="F40" s="648"/>
      <c r="G40" s="648"/>
      <c r="H40" s="648"/>
      <c r="I40" s="648"/>
      <c r="J40" s="220">
        <f>SUM(J41:J44)</f>
        <v>0</v>
      </c>
      <c r="K40" s="221">
        <f>SUM(K41:K44)</f>
        <v>0</v>
      </c>
      <c r="L40" s="458">
        <f>SUM(L41:L44)</f>
        <v>11</v>
      </c>
      <c r="M40" s="221">
        <f>SUM(M41:M44)</f>
        <v>0</v>
      </c>
      <c r="N40" s="210" t="e">
        <f>M40/K40*100</f>
        <v>#DIV/0!</v>
      </c>
    </row>
    <row r="41" spans="1:14" s="19" customFormat="1" ht="24" customHeight="1">
      <c r="A41" s="244"/>
      <c r="B41" s="149"/>
      <c r="C41" s="149"/>
      <c r="D41" s="39">
        <v>711111</v>
      </c>
      <c r="E41" s="523" t="s">
        <v>127</v>
      </c>
      <c r="F41" s="524"/>
      <c r="G41" s="524"/>
      <c r="H41" s="524"/>
      <c r="I41" s="524"/>
      <c r="J41" s="121">
        <v>0</v>
      </c>
      <c r="K41" s="122">
        <v>0</v>
      </c>
      <c r="L41" s="459">
        <v>11</v>
      </c>
      <c r="M41" s="122">
        <v>0</v>
      </c>
      <c r="N41" s="210" t="e">
        <f aca="true" t="shared" si="0" ref="N41:N63">M41/K41*100</f>
        <v>#DIV/0!</v>
      </c>
    </row>
    <row r="42" spans="1:14" s="19" customFormat="1" ht="26.25" customHeight="1">
      <c r="A42" s="244"/>
      <c r="B42" s="149"/>
      <c r="C42" s="149"/>
      <c r="D42" s="39">
        <v>711112</v>
      </c>
      <c r="E42" s="523" t="s">
        <v>129</v>
      </c>
      <c r="F42" s="524"/>
      <c r="G42" s="524"/>
      <c r="H42" s="524"/>
      <c r="I42" s="524"/>
      <c r="J42" s="121">
        <v>0</v>
      </c>
      <c r="K42" s="122">
        <v>0</v>
      </c>
      <c r="L42" s="459">
        <v>0</v>
      </c>
      <c r="M42" s="122">
        <v>0</v>
      </c>
      <c r="N42" s="210" t="e">
        <f t="shared" si="0"/>
        <v>#DIV/0!</v>
      </c>
    </row>
    <row r="43" spans="1:14" s="19" customFormat="1" ht="26.25" customHeight="1">
      <c r="A43" s="244"/>
      <c r="B43" s="149"/>
      <c r="C43" s="149"/>
      <c r="D43" s="39">
        <v>711113</v>
      </c>
      <c r="E43" s="523" t="s">
        <v>128</v>
      </c>
      <c r="F43" s="524"/>
      <c r="G43" s="524"/>
      <c r="H43" s="524"/>
      <c r="I43" s="524"/>
      <c r="J43" s="121">
        <v>0</v>
      </c>
      <c r="K43" s="122">
        <v>0</v>
      </c>
      <c r="L43" s="459">
        <v>0</v>
      </c>
      <c r="M43" s="122">
        <v>0</v>
      </c>
      <c r="N43" s="210" t="e">
        <f t="shared" si="0"/>
        <v>#DIV/0!</v>
      </c>
    </row>
    <row r="44" spans="1:14" s="19" customFormat="1" ht="27.75" customHeight="1">
      <c r="A44" s="244"/>
      <c r="B44" s="149"/>
      <c r="C44" s="149"/>
      <c r="D44" s="39">
        <v>711115</v>
      </c>
      <c r="E44" s="532" t="s">
        <v>329</v>
      </c>
      <c r="F44" s="650"/>
      <c r="G44" s="650"/>
      <c r="H44" s="650"/>
      <c r="I44" s="650"/>
      <c r="J44" s="121">
        <v>0</v>
      </c>
      <c r="K44" s="122">
        <v>0</v>
      </c>
      <c r="L44" s="459">
        <v>0</v>
      </c>
      <c r="M44" s="122">
        <v>0</v>
      </c>
      <c r="N44" s="210" t="e">
        <f t="shared" si="0"/>
        <v>#DIV/0!</v>
      </c>
    </row>
    <row r="45" spans="1:14" s="123" customFormat="1" ht="13.5">
      <c r="A45" s="245" t="s">
        <v>82</v>
      </c>
      <c r="B45" s="150"/>
      <c r="C45" s="164" t="s">
        <v>102</v>
      </c>
      <c r="D45" s="222"/>
      <c r="E45" s="654" t="s">
        <v>103</v>
      </c>
      <c r="F45" s="654"/>
      <c r="G45" s="654"/>
      <c r="H45" s="654"/>
      <c r="I45" s="654"/>
      <c r="J45" s="126">
        <f>J46+J47</f>
        <v>174</v>
      </c>
      <c r="K45" s="125">
        <f>K46+K47</f>
        <v>200</v>
      </c>
      <c r="L45" s="460">
        <f>L46+L47</f>
        <v>7630</v>
      </c>
      <c r="M45" s="125">
        <f>M46+M47</f>
        <v>200</v>
      </c>
      <c r="N45" s="210">
        <f t="shared" si="0"/>
        <v>100</v>
      </c>
    </row>
    <row r="46" spans="1:14" s="19" customFormat="1" ht="27" customHeight="1">
      <c r="A46" s="244"/>
      <c r="B46" s="149"/>
      <c r="C46" s="149"/>
      <c r="D46" s="39">
        <v>713111</v>
      </c>
      <c r="E46" s="523" t="s">
        <v>332</v>
      </c>
      <c r="F46" s="524"/>
      <c r="G46" s="524"/>
      <c r="H46" s="524"/>
      <c r="I46" s="524"/>
      <c r="J46" s="121">
        <v>168</v>
      </c>
      <c r="K46" s="122">
        <v>200</v>
      </c>
      <c r="L46" s="459">
        <v>7624</v>
      </c>
      <c r="M46" s="122">
        <v>200</v>
      </c>
      <c r="N46" s="210">
        <f t="shared" si="0"/>
        <v>100</v>
      </c>
    </row>
    <row r="47" spans="1:14" s="19" customFormat="1" ht="13.5">
      <c r="A47" s="244"/>
      <c r="B47" s="149"/>
      <c r="C47" s="149"/>
      <c r="D47" s="39">
        <v>713113</v>
      </c>
      <c r="E47" s="533" t="s">
        <v>131</v>
      </c>
      <c r="F47" s="531"/>
      <c r="G47" s="531"/>
      <c r="H47" s="531"/>
      <c r="I47" s="531"/>
      <c r="J47" s="121">
        <v>6</v>
      </c>
      <c r="K47" s="122">
        <v>0</v>
      </c>
      <c r="L47" s="459">
        <v>6</v>
      </c>
      <c r="M47" s="122">
        <v>0</v>
      </c>
      <c r="N47" s="210" t="e">
        <f t="shared" si="0"/>
        <v>#DIV/0!</v>
      </c>
    </row>
    <row r="48" spans="1:14" s="1" customFormat="1" ht="13.5" customHeight="1">
      <c r="A48" s="245" t="s">
        <v>83</v>
      </c>
      <c r="B48" s="150"/>
      <c r="C48" s="164" t="s">
        <v>114</v>
      </c>
      <c r="D48" s="53"/>
      <c r="E48" s="648" t="s">
        <v>91</v>
      </c>
      <c r="F48" s="648"/>
      <c r="G48" s="648"/>
      <c r="H48" s="648"/>
      <c r="I48" s="648"/>
      <c r="J48" s="56">
        <f>J49+J50+J51+J52+J53+J54</f>
        <v>357873</v>
      </c>
      <c r="K48" s="91">
        <f>SUM(K49:K54)</f>
        <v>406300</v>
      </c>
      <c r="L48" s="458">
        <f>SUM(L49:L54)</f>
        <v>137115</v>
      </c>
      <c r="M48" s="91">
        <f>SUM(M49:M54)</f>
        <v>203500</v>
      </c>
      <c r="N48" s="210">
        <f t="shared" si="0"/>
        <v>50.086143243908445</v>
      </c>
    </row>
    <row r="49" spans="1:14" s="1" customFormat="1" ht="12.75" customHeight="1">
      <c r="A49" s="382"/>
      <c r="B49" s="151"/>
      <c r="C49" s="151"/>
      <c r="D49" s="39">
        <v>714111</v>
      </c>
      <c r="E49" s="533" t="s">
        <v>134</v>
      </c>
      <c r="F49" s="531"/>
      <c r="G49" s="531"/>
      <c r="H49" s="531"/>
      <c r="I49" s="531"/>
      <c r="J49" s="37">
        <v>5858</v>
      </c>
      <c r="K49" s="92">
        <v>8000</v>
      </c>
      <c r="L49" s="461">
        <v>4096</v>
      </c>
      <c r="M49" s="92">
        <v>6000</v>
      </c>
      <c r="N49" s="210">
        <f t="shared" si="0"/>
        <v>75</v>
      </c>
    </row>
    <row r="50" spans="1:14" s="1" customFormat="1" ht="12.75" customHeight="1">
      <c r="A50" s="382"/>
      <c r="B50" s="151"/>
      <c r="C50" s="151"/>
      <c r="D50" s="39">
        <v>714112</v>
      </c>
      <c r="E50" s="531" t="s">
        <v>110</v>
      </c>
      <c r="F50" s="531"/>
      <c r="G50" s="531"/>
      <c r="H50" s="531"/>
      <c r="I50" s="531"/>
      <c r="J50" s="37">
        <v>4081</v>
      </c>
      <c r="K50" s="92">
        <v>6000</v>
      </c>
      <c r="L50" s="461">
        <v>2385</v>
      </c>
      <c r="M50" s="92">
        <v>3500</v>
      </c>
      <c r="N50" s="210">
        <f t="shared" si="0"/>
        <v>58.333333333333336</v>
      </c>
    </row>
    <row r="51" spans="1:14" s="1" customFormat="1" ht="12.75" customHeight="1">
      <c r="A51" s="382"/>
      <c r="B51" s="151"/>
      <c r="C51" s="151"/>
      <c r="D51" s="39">
        <v>714113</v>
      </c>
      <c r="E51" s="526" t="s">
        <v>135</v>
      </c>
      <c r="F51" s="527"/>
      <c r="G51" s="527"/>
      <c r="H51" s="527"/>
      <c r="I51" s="528"/>
      <c r="J51" s="37">
        <v>30566</v>
      </c>
      <c r="K51" s="92">
        <v>34000</v>
      </c>
      <c r="L51" s="461">
        <v>25104</v>
      </c>
      <c r="M51" s="92">
        <v>37000</v>
      </c>
      <c r="N51" s="210">
        <f t="shared" si="0"/>
        <v>108.8235294117647</v>
      </c>
    </row>
    <row r="52" spans="1:14" s="1" customFormat="1" ht="15.75" customHeight="1">
      <c r="A52" s="382"/>
      <c r="B52" s="151"/>
      <c r="C52" s="151"/>
      <c r="D52" s="39">
        <v>714121</v>
      </c>
      <c r="E52" s="531" t="s">
        <v>109</v>
      </c>
      <c r="F52" s="531"/>
      <c r="G52" s="531"/>
      <c r="H52" s="531"/>
      <c r="I52" s="531"/>
      <c r="J52" s="37">
        <v>6624</v>
      </c>
      <c r="K52" s="92">
        <v>5600</v>
      </c>
      <c r="L52" s="461">
        <v>51731</v>
      </c>
      <c r="M52" s="92">
        <v>76000</v>
      </c>
      <c r="N52" s="210">
        <f t="shared" si="0"/>
        <v>1357.142857142857</v>
      </c>
    </row>
    <row r="53" spans="1:14" s="1" customFormat="1" ht="14.25" customHeight="1">
      <c r="A53" s="382"/>
      <c r="B53" s="151"/>
      <c r="C53" s="151"/>
      <c r="D53" s="39">
        <v>714131</v>
      </c>
      <c r="E53" s="533" t="s">
        <v>137</v>
      </c>
      <c r="F53" s="531"/>
      <c r="G53" s="531"/>
      <c r="H53" s="531"/>
      <c r="I53" s="531"/>
      <c r="J53" s="37">
        <v>40112</v>
      </c>
      <c r="K53" s="92">
        <v>55700</v>
      </c>
      <c r="L53" s="461">
        <v>48549</v>
      </c>
      <c r="M53" s="92">
        <v>71000</v>
      </c>
      <c r="N53" s="210">
        <f t="shared" si="0"/>
        <v>127.46858168761221</v>
      </c>
    </row>
    <row r="54" spans="1:14" s="1" customFormat="1" ht="15.75" customHeight="1">
      <c r="A54" s="382"/>
      <c r="B54" s="151"/>
      <c r="C54" s="151"/>
      <c r="D54" s="39">
        <v>714132</v>
      </c>
      <c r="E54" s="533" t="s">
        <v>136</v>
      </c>
      <c r="F54" s="531"/>
      <c r="G54" s="531"/>
      <c r="H54" s="531"/>
      <c r="I54" s="531"/>
      <c r="J54" s="37">
        <v>270632</v>
      </c>
      <c r="K54" s="92">
        <v>297000</v>
      </c>
      <c r="L54" s="461">
        <v>5250</v>
      </c>
      <c r="M54" s="92">
        <v>10000</v>
      </c>
      <c r="N54" s="210">
        <f t="shared" si="0"/>
        <v>3.3670033670033668</v>
      </c>
    </row>
    <row r="55" spans="1:14" s="1" customFormat="1" ht="15.75" customHeight="1">
      <c r="A55" s="250">
        <v>4</v>
      </c>
      <c r="B55" s="152"/>
      <c r="C55" s="152">
        <v>715000</v>
      </c>
      <c r="D55" s="124"/>
      <c r="E55" s="645" t="s">
        <v>104</v>
      </c>
      <c r="F55" s="645"/>
      <c r="G55" s="645"/>
      <c r="H55" s="645"/>
      <c r="I55" s="645"/>
      <c r="J55" s="126">
        <f>J56+J57+J58+J59</f>
        <v>0</v>
      </c>
      <c r="K55" s="125">
        <f>K56+K57+K58+K59</f>
        <v>0</v>
      </c>
      <c r="L55" s="460">
        <f>L56+L57+L58+L59</f>
        <v>0</v>
      </c>
      <c r="M55" s="125">
        <f>M56+M57+M58+M59</f>
        <v>0</v>
      </c>
      <c r="N55" s="210" t="e">
        <f t="shared" si="0"/>
        <v>#DIV/0!</v>
      </c>
    </row>
    <row r="56" spans="1:14" s="123" customFormat="1" ht="15" customHeight="1">
      <c r="A56" s="244"/>
      <c r="B56" s="149"/>
      <c r="C56" s="149"/>
      <c r="D56" s="39">
        <v>715132</v>
      </c>
      <c r="E56" s="531" t="s">
        <v>96</v>
      </c>
      <c r="F56" s="531"/>
      <c r="G56" s="531"/>
      <c r="H56" s="531"/>
      <c r="I56" s="531"/>
      <c r="J56" s="121">
        <v>0</v>
      </c>
      <c r="K56" s="122">
        <v>0</v>
      </c>
      <c r="L56" s="459">
        <v>0</v>
      </c>
      <c r="M56" s="122">
        <v>0</v>
      </c>
      <c r="N56" s="210" t="e">
        <f t="shared" si="0"/>
        <v>#DIV/0!</v>
      </c>
    </row>
    <row r="57" spans="1:14" s="4" customFormat="1" ht="13.5" customHeight="1">
      <c r="A57" s="289"/>
      <c r="B57" s="290"/>
      <c r="C57" s="290"/>
      <c r="D57" s="291">
        <v>715141</v>
      </c>
      <c r="E57" s="584" t="s">
        <v>105</v>
      </c>
      <c r="F57" s="585"/>
      <c r="G57" s="585"/>
      <c r="H57" s="585"/>
      <c r="I57" s="586"/>
      <c r="J57" s="292">
        <v>0</v>
      </c>
      <c r="K57" s="293">
        <v>0</v>
      </c>
      <c r="L57" s="462">
        <v>0</v>
      </c>
      <c r="M57" s="293">
        <v>0</v>
      </c>
      <c r="N57" s="210" t="e">
        <f t="shared" si="0"/>
        <v>#DIV/0!</v>
      </c>
    </row>
    <row r="58" spans="1:14" s="19" customFormat="1" ht="13.5">
      <c r="A58" s="244"/>
      <c r="B58" s="149"/>
      <c r="C58" s="149"/>
      <c r="D58" s="39">
        <v>715211</v>
      </c>
      <c r="E58" s="531" t="s">
        <v>106</v>
      </c>
      <c r="F58" s="531"/>
      <c r="G58" s="531"/>
      <c r="H58" s="531"/>
      <c r="I58" s="531"/>
      <c r="J58" s="121">
        <v>0</v>
      </c>
      <c r="K58" s="122">
        <v>0</v>
      </c>
      <c r="L58" s="459">
        <v>0</v>
      </c>
      <c r="M58" s="122">
        <v>0</v>
      </c>
      <c r="N58" s="210" t="e">
        <f t="shared" si="0"/>
        <v>#DIV/0!</v>
      </c>
    </row>
    <row r="59" spans="1:14" s="19" customFormat="1" ht="13.5">
      <c r="A59" s="251"/>
      <c r="B59" s="178"/>
      <c r="C59" s="178"/>
      <c r="D59" s="223">
        <v>715914</v>
      </c>
      <c r="E59" s="517" t="s">
        <v>106</v>
      </c>
      <c r="F59" s="517"/>
      <c r="G59" s="517"/>
      <c r="H59" s="517"/>
      <c r="I59" s="517"/>
      <c r="J59" s="61">
        <v>0</v>
      </c>
      <c r="K59" s="107">
        <v>0</v>
      </c>
      <c r="L59" s="461">
        <v>0</v>
      </c>
      <c r="M59" s="107">
        <v>0</v>
      </c>
      <c r="N59" s="210" t="e">
        <f t="shared" si="0"/>
        <v>#DIV/0!</v>
      </c>
    </row>
    <row r="60" spans="1:14" s="19" customFormat="1" ht="13.5">
      <c r="A60" s="250">
        <v>5</v>
      </c>
      <c r="B60" s="152"/>
      <c r="C60" s="152">
        <v>716000</v>
      </c>
      <c r="D60" s="39"/>
      <c r="E60" s="534" t="s">
        <v>38</v>
      </c>
      <c r="F60" s="534"/>
      <c r="G60" s="534"/>
      <c r="H60" s="534"/>
      <c r="I60" s="534"/>
      <c r="J60" s="56">
        <f>SUM(J61:J70)</f>
        <v>330715</v>
      </c>
      <c r="K60" s="180">
        <f>SUM(K61:K70)</f>
        <v>347300</v>
      </c>
      <c r="L60" s="458">
        <f>SUM(L61:L70)</f>
        <v>283846</v>
      </c>
      <c r="M60" s="180">
        <f>SUM(M61:M70)</f>
        <v>416300</v>
      </c>
      <c r="N60" s="210">
        <f t="shared" si="0"/>
        <v>119.86754966887416</v>
      </c>
    </row>
    <row r="61" spans="1:14" s="1" customFormat="1" ht="14.25" customHeight="1">
      <c r="A61" s="382"/>
      <c r="B61" s="151"/>
      <c r="C61" s="151"/>
      <c r="D61" s="39">
        <v>716111</v>
      </c>
      <c r="E61" s="533" t="s">
        <v>138</v>
      </c>
      <c r="F61" s="531"/>
      <c r="G61" s="531"/>
      <c r="H61" s="531"/>
      <c r="I61" s="531"/>
      <c r="J61" s="37">
        <v>276399</v>
      </c>
      <c r="K61" s="92">
        <v>290000</v>
      </c>
      <c r="L61" s="459">
        <v>244186</v>
      </c>
      <c r="M61" s="92">
        <v>358000</v>
      </c>
      <c r="N61" s="210">
        <f t="shared" si="0"/>
        <v>123.44827586206897</v>
      </c>
    </row>
    <row r="62" spans="1:14" s="1" customFormat="1" ht="15">
      <c r="A62" s="382"/>
      <c r="B62" s="151"/>
      <c r="C62" s="151"/>
      <c r="D62" s="39">
        <v>716112</v>
      </c>
      <c r="E62" s="533" t="s">
        <v>383</v>
      </c>
      <c r="F62" s="531"/>
      <c r="G62" s="531"/>
      <c r="H62" s="531"/>
      <c r="I62" s="531"/>
      <c r="J62" s="37">
        <v>11032</v>
      </c>
      <c r="K62" s="92">
        <v>11400</v>
      </c>
      <c r="L62" s="461">
        <v>7719</v>
      </c>
      <c r="M62" s="92">
        <v>11400</v>
      </c>
      <c r="N62" s="210">
        <f t="shared" si="0"/>
        <v>100</v>
      </c>
    </row>
    <row r="63" spans="1:14" s="1" customFormat="1" ht="25.5" customHeight="1">
      <c r="A63" s="382"/>
      <c r="B63" s="151"/>
      <c r="C63" s="151"/>
      <c r="D63" s="39">
        <v>716113</v>
      </c>
      <c r="E63" s="523" t="s">
        <v>139</v>
      </c>
      <c r="F63" s="536"/>
      <c r="G63" s="536"/>
      <c r="H63" s="536"/>
      <c r="I63" s="536"/>
      <c r="J63" s="37">
        <v>695</v>
      </c>
      <c r="K63" s="92">
        <v>500</v>
      </c>
      <c r="L63" s="461">
        <v>1187</v>
      </c>
      <c r="M63" s="92">
        <v>1800</v>
      </c>
      <c r="N63" s="210">
        <f t="shared" si="0"/>
        <v>360</v>
      </c>
    </row>
    <row r="64" spans="1:14" s="1" customFormat="1" ht="13.5" customHeight="1">
      <c r="A64" s="268"/>
      <c r="B64" s="151"/>
      <c r="C64" s="151"/>
      <c r="D64" s="39">
        <v>716114</v>
      </c>
      <c r="E64" s="649" t="s">
        <v>140</v>
      </c>
      <c r="F64" s="649"/>
      <c r="G64" s="649"/>
      <c r="H64" s="649"/>
      <c r="I64" s="649"/>
      <c r="J64" s="37">
        <v>0</v>
      </c>
      <c r="K64" s="92">
        <v>0</v>
      </c>
      <c r="L64" s="461">
        <v>0</v>
      </c>
      <c r="M64" s="92">
        <v>0</v>
      </c>
      <c r="N64" s="210" t="e">
        <f>M64/K64*100</f>
        <v>#DIV/0!</v>
      </c>
    </row>
    <row r="65" spans="1:14" s="1" customFormat="1" ht="15" customHeight="1">
      <c r="A65" s="244"/>
      <c r="B65" s="149"/>
      <c r="C65" s="149"/>
      <c r="D65" s="39">
        <v>716115</v>
      </c>
      <c r="E65" s="531" t="s">
        <v>24</v>
      </c>
      <c r="F65" s="531"/>
      <c r="G65" s="531"/>
      <c r="H65" s="531"/>
      <c r="I65" s="531"/>
      <c r="J65" s="37">
        <v>11775</v>
      </c>
      <c r="K65" s="92">
        <v>14400</v>
      </c>
      <c r="L65" s="461">
        <v>10492</v>
      </c>
      <c r="M65" s="92">
        <v>15400</v>
      </c>
      <c r="N65" s="210">
        <f>M65/K65*100</f>
        <v>106.94444444444444</v>
      </c>
    </row>
    <row r="66" spans="1:14" s="1" customFormat="1" ht="14.25" customHeight="1">
      <c r="A66" s="244"/>
      <c r="B66" s="149"/>
      <c r="C66" s="149"/>
      <c r="D66" s="39">
        <v>716116</v>
      </c>
      <c r="E66" s="531" t="s">
        <v>95</v>
      </c>
      <c r="F66" s="531"/>
      <c r="G66" s="531"/>
      <c r="H66" s="531"/>
      <c r="I66" s="531"/>
      <c r="J66" s="37">
        <v>27067</v>
      </c>
      <c r="K66" s="92">
        <v>25000</v>
      </c>
      <c r="L66" s="461">
        <v>17876</v>
      </c>
      <c r="M66" s="92">
        <v>26200</v>
      </c>
      <c r="N66" s="210">
        <f>M66/K66*100</f>
        <v>104.80000000000001</v>
      </c>
    </row>
    <row r="67" spans="1:14" s="19" customFormat="1" ht="13.5">
      <c r="A67" s="244"/>
      <c r="B67" s="149"/>
      <c r="C67" s="149"/>
      <c r="D67" s="39">
        <v>716117</v>
      </c>
      <c r="E67" s="531" t="s">
        <v>95</v>
      </c>
      <c r="F67" s="531"/>
      <c r="G67" s="531"/>
      <c r="H67" s="531"/>
      <c r="I67" s="531"/>
      <c r="J67" s="37">
        <v>3747</v>
      </c>
      <c r="K67" s="92">
        <v>6000</v>
      </c>
      <c r="L67" s="461">
        <v>2386</v>
      </c>
      <c r="M67" s="92">
        <v>3500</v>
      </c>
      <c r="N67" s="210">
        <f>M67/K67*100</f>
        <v>58.333333333333336</v>
      </c>
    </row>
    <row r="68" spans="1:14" s="407" customFormat="1" ht="13.5" customHeight="1">
      <c r="A68" s="400"/>
      <c r="B68" s="402"/>
      <c r="C68" s="402"/>
      <c r="D68" s="403"/>
      <c r="E68" s="404"/>
      <c r="F68" s="405"/>
      <c r="G68" s="405"/>
      <c r="H68" s="405"/>
      <c r="I68" s="405"/>
      <c r="J68" s="406"/>
      <c r="K68" s="406"/>
      <c r="L68" s="184"/>
      <c r="M68" s="406"/>
      <c r="N68" s="399"/>
    </row>
    <row r="69" spans="1:14" s="491" customFormat="1" ht="15">
      <c r="A69" s="634" t="s">
        <v>4</v>
      </c>
      <c r="B69" s="634"/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</row>
    <row r="70" spans="1:14" s="1" customFormat="1" ht="15">
      <c r="A70" s="495" t="s">
        <v>4</v>
      </c>
      <c r="B70" s="495" t="s">
        <v>5</v>
      </c>
      <c r="C70" s="495" t="s">
        <v>6</v>
      </c>
      <c r="D70" s="495" t="s">
        <v>7</v>
      </c>
      <c r="E70" s="525" t="s">
        <v>8</v>
      </c>
      <c r="F70" s="525"/>
      <c r="G70" s="525"/>
      <c r="H70" s="525"/>
      <c r="I70" s="525"/>
      <c r="J70" s="447" t="s">
        <v>9</v>
      </c>
      <c r="K70" s="447" t="s">
        <v>10</v>
      </c>
      <c r="L70" s="447" t="s">
        <v>11</v>
      </c>
      <c r="M70" s="447" t="s">
        <v>12</v>
      </c>
      <c r="N70" s="448" t="s">
        <v>13</v>
      </c>
    </row>
    <row r="71" spans="1:14" s="1" customFormat="1" ht="15">
      <c r="A71" s="245" t="s">
        <v>84</v>
      </c>
      <c r="B71" s="150"/>
      <c r="C71" s="164" t="s">
        <v>115</v>
      </c>
      <c r="D71" s="52"/>
      <c r="E71" s="534" t="s">
        <v>62</v>
      </c>
      <c r="F71" s="534"/>
      <c r="G71" s="534"/>
      <c r="H71" s="534"/>
      <c r="I71" s="534"/>
      <c r="J71" s="56">
        <f>SUM(J72:J74)</f>
        <v>1095217</v>
      </c>
      <c r="K71" s="91">
        <f>SUM(K72:K74)</f>
        <v>1071500</v>
      </c>
      <c r="L71" s="458">
        <f>SUM(L72:L74)</f>
        <v>874020</v>
      </c>
      <c r="M71" s="91">
        <f>SUM(M72:M74)</f>
        <v>1146000</v>
      </c>
      <c r="N71" s="210">
        <f aca="true" t="shared" si="1" ref="N71:N92">M71/K71*100</f>
        <v>106.95286980867942</v>
      </c>
    </row>
    <row r="72" spans="1:14" s="1" customFormat="1" ht="15">
      <c r="A72" s="245"/>
      <c r="B72" s="150"/>
      <c r="C72" s="164"/>
      <c r="D72" s="39">
        <v>717114</v>
      </c>
      <c r="E72" s="526" t="s">
        <v>406</v>
      </c>
      <c r="F72" s="527"/>
      <c r="G72" s="527"/>
      <c r="H72" s="527"/>
      <c r="I72" s="528"/>
      <c r="J72" s="61">
        <v>34555</v>
      </c>
      <c r="K72" s="107">
        <v>6500</v>
      </c>
      <c r="L72" s="461">
        <v>30195</v>
      </c>
      <c r="M72" s="107">
        <v>40000</v>
      </c>
      <c r="N72" s="210">
        <f t="shared" si="1"/>
        <v>615.3846153846155</v>
      </c>
    </row>
    <row r="73" spans="1:14" s="19" customFormat="1" ht="26.25" customHeight="1">
      <c r="A73" s="228"/>
      <c r="B73" s="153"/>
      <c r="C73" s="153"/>
      <c r="D73" s="39">
        <v>717131</v>
      </c>
      <c r="E73" s="655" t="s">
        <v>141</v>
      </c>
      <c r="F73" s="656"/>
      <c r="G73" s="656"/>
      <c r="H73" s="656"/>
      <c r="I73" s="657"/>
      <c r="J73" s="37">
        <v>102214</v>
      </c>
      <c r="K73" s="92">
        <v>106000</v>
      </c>
      <c r="L73" s="463">
        <v>81541</v>
      </c>
      <c r="M73" s="92">
        <v>120000</v>
      </c>
      <c r="N73" s="210">
        <f t="shared" si="1"/>
        <v>113.20754716981132</v>
      </c>
    </row>
    <row r="74" spans="1:14" s="19" customFormat="1" ht="27" customHeight="1">
      <c r="A74" s="228"/>
      <c r="B74" s="153"/>
      <c r="C74" s="153"/>
      <c r="D74" s="39">
        <v>717141</v>
      </c>
      <c r="E74" s="655" t="s">
        <v>142</v>
      </c>
      <c r="F74" s="656"/>
      <c r="G74" s="656"/>
      <c r="H74" s="656"/>
      <c r="I74" s="657"/>
      <c r="J74" s="37">
        <v>958448</v>
      </c>
      <c r="K74" s="92">
        <v>959000</v>
      </c>
      <c r="L74" s="461">
        <v>762284</v>
      </c>
      <c r="M74" s="92">
        <v>986000</v>
      </c>
      <c r="N74" s="210">
        <f t="shared" si="1"/>
        <v>102.81543274244005</v>
      </c>
    </row>
    <row r="75" spans="1:14" s="19" customFormat="1" ht="15">
      <c r="A75" s="228">
        <v>7</v>
      </c>
      <c r="B75" s="154"/>
      <c r="C75" s="154">
        <v>719000</v>
      </c>
      <c r="D75" s="46"/>
      <c r="E75" s="534" t="s">
        <v>98</v>
      </c>
      <c r="F75" s="534"/>
      <c r="G75" s="534"/>
      <c r="H75" s="534"/>
      <c r="I75" s="534"/>
      <c r="J75" s="56">
        <f>J76+J77</f>
        <v>13</v>
      </c>
      <c r="K75" s="91">
        <f>K76+K77</f>
        <v>1000</v>
      </c>
      <c r="L75" s="458">
        <f>L76</f>
        <v>0</v>
      </c>
      <c r="M75" s="91">
        <f>M76+M77</f>
        <v>20</v>
      </c>
      <c r="N75" s="210">
        <f t="shared" si="1"/>
        <v>2</v>
      </c>
    </row>
    <row r="76" spans="1:14" s="120" customFormat="1" ht="30" customHeight="1">
      <c r="A76" s="228"/>
      <c r="B76" s="153"/>
      <c r="C76" s="160"/>
      <c r="D76" s="39">
        <v>719114</v>
      </c>
      <c r="E76" s="524" t="s">
        <v>143</v>
      </c>
      <c r="F76" s="524"/>
      <c r="G76" s="524"/>
      <c r="H76" s="524"/>
      <c r="I76" s="524"/>
      <c r="J76" s="37">
        <v>6</v>
      </c>
      <c r="K76" s="92">
        <v>500</v>
      </c>
      <c r="L76" s="461">
        <v>0</v>
      </c>
      <c r="M76" s="92">
        <v>10</v>
      </c>
      <c r="N76" s="210">
        <f t="shared" si="1"/>
        <v>2</v>
      </c>
    </row>
    <row r="77" spans="1:14" s="19" customFormat="1" ht="39.75" customHeight="1">
      <c r="A77" s="228"/>
      <c r="B77" s="153"/>
      <c r="C77" s="153"/>
      <c r="D77" s="39">
        <v>719115</v>
      </c>
      <c r="E77" s="523" t="s">
        <v>384</v>
      </c>
      <c r="F77" s="524"/>
      <c r="G77" s="524"/>
      <c r="H77" s="524"/>
      <c r="I77" s="524"/>
      <c r="J77" s="37">
        <v>7</v>
      </c>
      <c r="K77" s="92">
        <v>500</v>
      </c>
      <c r="L77" s="461">
        <v>0</v>
      </c>
      <c r="M77" s="92">
        <v>10</v>
      </c>
      <c r="N77" s="210">
        <f t="shared" si="1"/>
        <v>2</v>
      </c>
    </row>
    <row r="78" spans="1:14" s="19" customFormat="1" ht="23.25" customHeight="1">
      <c r="A78" s="246"/>
      <c r="B78" s="209"/>
      <c r="C78" s="209"/>
      <c r="D78" s="46" t="s">
        <v>18</v>
      </c>
      <c r="E78" s="534" t="s">
        <v>111</v>
      </c>
      <c r="F78" s="534"/>
      <c r="G78" s="534"/>
      <c r="H78" s="534"/>
      <c r="I78" s="534"/>
      <c r="J78" s="56">
        <f>J75+J71+J60+J55+J48+J40+J45</f>
        <v>1783992</v>
      </c>
      <c r="K78" s="91">
        <f>K75+K71+K60+K55+K48+K45+K40</f>
        <v>1826300</v>
      </c>
      <c r="L78" s="458">
        <f>L40+L45+L48+L55+L60+L71+L75</f>
        <v>1302622</v>
      </c>
      <c r="M78" s="91">
        <f>M75+M71+M60+M55+M48+M45+M40</f>
        <v>1766020</v>
      </c>
      <c r="N78" s="210">
        <f t="shared" si="1"/>
        <v>96.69933745824892</v>
      </c>
    </row>
    <row r="79" spans="1:14" s="19" customFormat="1" ht="15.75" customHeight="1">
      <c r="A79" s="228" t="s">
        <v>27</v>
      </c>
      <c r="B79" s="147" t="s">
        <v>78</v>
      </c>
      <c r="C79" s="147"/>
      <c r="D79" s="211"/>
      <c r="E79" s="596" t="s">
        <v>93</v>
      </c>
      <c r="F79" s="596"/>
      <c r="G79" s="596"/>
      <c r="H79" s="596"/>
      <c r="I79" s="596"/>
      <c r="J79" s="212"/>
      <c r="K79" s="213"/>
      <c r="L79" s="458"/>
      <c r="M79" s="213"/>
      <c r="N79" s="210"/>
    </row>
    <row r="80" spans="1:14" s="19" customFormat="1" ht="27" customHeight="1">
      <c r="A80" s="228">
        <v>8</v>
      </c>
      <c r="B80" s="150"/>
      <c r="C80" s="164" t="s">
        <v>86</v>
      </c>
      <c r="D80" s="52"/>
      <c r="E80" s="667" t="s">
        <v>395</v>
      </c>
      <c r="F80" s="668"/>
      <c r="G80" s="668"/>
      <c r="H80" s="668"/>
      <c r="I80" s="669"/>
      <c r="J80" s="56">
        <f>SUM(J81:J87)</f>
        <v>95242</v>
      </c>
      <c r="K80" s="91">
        <f>SUM(K81:K87)</f>
        <v>88500</v>
      </c>
      <c r="L80" s="458">
        <f>SUM(L81:L87)</f>
        <v>112390</v>
      </c>
      <c r="M80" s="91">
        <f>SUM(M81:M87)</f>
        <v>163920</v>
      </c>
      <c r="N80" s="210">
        <f t="shared" si="1"/>
        <v>185.22033898305085</v>
      </c>
    </row>
    <row r="81" spans="1:14" s="19" customFormat="1" ht="24.75" customHeight="1">
      <c r="A81" s="247"/>
      <c r="B81" s="155"/>
      <c r="C81" s="155"/>
      <c r="D81" s="39">
        <v>721112</v>
      </c>
      <c r="E81" s="523" t="s">
        <v>153</v>
      </c>
      <c r="F81" s="524"/>
      <c r="G81" s="524"/>
      <c r="H81" s="524"/>
      <c r="I81" s="524"/>
      <c r="J81" s="51">
        <v>0</v>
      </c>
      <c r="K81" s="214">
        <v>0</v>
      </c>
      <c r="L81" s="461">
        <v>43935</v>
      </c>
      <c r="M81" s="214">
        <v>64000</v>
      </c>
      <c r="N81" s="210" t="e">
        <f t="shared" si="1"/>
        <v>#DIV/0!</v>
      </c>
    </row>
    <row r="82" spans="1:14" s="19" customFormat="1" ht="18" customHeight="1">
      <c r="A82" s="247"/>
      <c r="B82" s="155"/>
      <c r="C82" s="155"/>
      <c r="D82" s="39">
        <v>721121</v>
      </c>
      <c r="E82" s="517" t="s">
        <v>144</v>
      </c>
      <c r="F82" s="535"/>
      <c r="G82" s="535"/>
      <c r="H82" s="535"/>
      <c r="I82" s="535"/>
      <c r="J82" s="37">
        <v>68172</v>
      </c>
      <c r="K82" s="92">
        <v>71000</v>
      </c>
      <c r="L82" s="461">
        <v>50247</v>
      </c>
      <c r="M82" s="92">
        <v>73600</v>
      </c>
      <c r="N82" s="210">
        <f t="shared" si="1"/>
        <v>103.6619718309859</v>
      </c>
    </row>
    <row r="83" spans="1:14" s="1" customFormat="1" ht="15">
      <c r="A83" s="248"/>
      <c r="B83" s="155"/>
      <c r="C83" s="155"/>
      <c r="D83" s="39">
        <v>721129</v>
      </c>
      <c r="E83" s="535" t="s">
        <v>74</v>
      </c>
      <c r="F83" s="535"/>
      <c r="G83" s="535"/>
      <c r="H83" s="535"/>
      <c r="I83" s="535"/>
      <c r="J83" s="37">
        <v>4170</v>
      </c>
      <c r="K83" s="214">
        <v>4500</v>
      </c>
      <c r="L83" s="461">
        <v>3149</v>
      </c>
      <c r="M83" s="214">
        <v>4600</v>
      </c>
      <c r="N83" s="210">
        <f t="shared" si="1"/>
        <v>102.22222222222221</v>
      </c>
    </row>
    <row r="84" spans="1:14" s="1" customFormat="1" ht="15.75" customHeight="1">
      <c r="A84" s="249"/>
      <c r="B84" s="208"/>
      <c r="C84" s="208"/>
      <c r="D84" s="71">
        <v>721211</v>
      </c>
      <c r="E84" s="582" t="s">
        <v>25</v>
      </c>
      <c r="F84" s="582"/>
      <c r="G84" s="582"/>
      <c r="H84" s="582"/>
      <c r="I84" s="582"/>
      <c r="J84" s="215">
        <v>117</v>
      </c>
      <c r="K84" s="92">
        <v>0</v>
      </c>
      <c r="L84" s="461">
        <v>9</v>
      </c>
      <c r="M84" s="92">
        <v>20</v>
      </c>
      <c r="N84" s="210" t="e">
        <f t="shared" si="1"/>
        <v>#DIV/0!</v>
      </c>
    </row>
    <row r="85" spans="1:14" s="1" customFormat="1" ht="13.5" customHeight="1">
      <c r="A85" s="249"/>
      <c r="B85" s="208"/>
      <c r="C85" s="208"/>
      <c r="D85" s="71">
        <v>721227</v>
      </c>
      <c r="E85" s="587" t="s">
        <v>397</v>
      </c>
      <c r="F85" s="582"/>
      <c r="G85" s="582"/>
      <c r="H85" s="582"/>
      <c r="I85" s="582"/>
      <c r="J85" s="215">
        <v>492</v>
      </c>
      <c r="K85" s="92">
        <v>0</v>
      </c>
      <c r="L85" s="461">
        <v>548</v>
      </c>
      <c r="M85" s="92">
        <v>500</v>
      </c>
      <c r="N85" s="210" t="e">
        <f t="shared" si="1"/>
        <v>#DIV/0!</v>
      </c>
    </row>
    <row r="86" spans="1:14" s="1" customFormat="1" ht="24" customHeight="1">
      <c r="A86" s="249"/>
      <c r="B86" s="208"/>
      <c r="C86" s="208"/>
      <c r="D86" s="71">
        <v>721233</v>
      </c>
      <c r="E86" s="666" t="s">
        <v>145</v>
      </c>
      <c r="F86" s="666"/>
      <c r="G86" s="666"/>
      <c r="H86" s="666"/>
      <c r="I86" s="666"/>
      <c r="J86" s="215">
        <v>22291</v>
      </c>
      <c r="K86" s="92">
        <v>13000</v>
      </c>
      <c r="L86" s="461">
        <v>14502</v>
      </c>
      <c r="M86" s="92">
        <v>21200</v>
      </c>
      <c r="N86" s="210">
        <f t="shared" si="1"/>
        <v>163.07692307692307</v>
      </c>
    </row>
    <row r="87" spans="1:14" s="1" customFormat="1" ht="15" customHeight="1">
      <c r="A87" s="249"/>
      <c r="B87" s="208"/>
      <c r="C87" s="208"/>
      <c r="D87" s="71">
        <v>721461</v>
      </c>
      <c r="E87" s="670" t="s">
        <v>358</v>
      </c>
      <c r="F87" s="671"/>
      <c r="G87" s="671"/>
      <c r="H87" s="671"/>
      <c r="I87" s="672"/>
      <c r="J87" s="215">
        <v>0</v>
      </c>
      <c r="K87" s="92">
        <v>0</v>
      </c>
      <c r="L87" s="461">
        <v>0</v>
      </c>
      <c r="M87" s="92">
        <v>0</v>
      </c>
      <c r="N87" s="210" t="e">
        <f t="shared" si="1"/>
        <v>#DIV/0!</v>
      </c>
    </row>
    <row r="88" spans="1:14" s="1" customFormat="1" ht="30" customHeight="1">
      <c r="A88" s="226" t="s">
        <v>125</v>
      </c>
      <c r="B88" s="147"/>
      <c r="C88" s="164" t="s">
        <v>85</v>
      </c>
      <c r="D88" s="154"/>
      <c r="E88" s="638" t="s">
        <v>40</v>
      </c>
      <c r="F88" s="638"/>
      <c r="G88" s="638"/>
      <c r="H88" s="638"/>
      <c r="I88" s="638"/>
      <c r="J88" s="56">
        <f>SUM(J89:J113)</f>
        <v>1095922</v>
      </c>
      <c r="K88" s="91">
        <f>SUM(K89:K113)</f>
        <v>1123100</v>
      </c>
      <c r="L88" s="458">
        <f>SUM(L89:L113)</f>
        <v>535026</v>
      </c>
      <c r="M88" s="91">
        <f>SUM(M89:M113)</f>
        <v>746250</v>
      </c>
      <c r="N88" s="210">
        <f t="shared" si="1"/>
        <v>66.4455524886475</v>
      </c>
    </row>
    <row r="89" spans="1:14" s="1" customFormat="1" ht="15">
      <c r="A89" s="228"/>
      <c r="B89" s="156"/>
      <c r="C89" s="156"/>
      <c r="D89" s="223">
        <v>722131</v>
      </c>
      <c r="E89" s="517" t="s">
        <v>146</v>
      </c>
      <c r="F89" s="517"/>
      <c r="G89" s="517"/>
      <c r="H89" s="517"/>
      <c r="I89" s="517"/>
      <c r="J89" s="61">
        <v>63790</v>
      </c>
      <c r="K89" s="107">
        <v>55000</v>
      </c>
      <c r="L89" s="461">
        <v>31005</v>
      </c>
      <c r="M89" s="107">
        <v>45000</v>
      </c>
      <c r="N89" s="210">
        <f t="shared" si="1"/>
        <v>81.81818181818183</v>
      </c>
    </row>
    <row r="90" spans="1:14" s="1" customFormat="1" ht="15">
      <c r="A90" s="228"/>
      <c r="B90" s="156"/>
      <c r="C90" s="156"/>
      <c r="D90" s="223">
        <v>722322</v>
      </c>
      <c r="E90" s="517" t="s">
        <v>147</v>
      </c>
      <c r="F90" s="517"/>
      <c r="G90" s="517"/>
      <c r="H90" s="517"/>
      <c r="I90" s="517"/>
      <c r="J90" s="61">
        <v>96651</v>
      </c>
      <c r="K90" s="107">
        <v>95500</v>
      </c>
      <c r="L90" s="461">
        <v>85655</v>
      </c>
      <c r="M90" s="107">
        <v>90000</v>
      </c>
      <c r="N90" s="210">
        <f t="shared" si="1"/>
        <v>94.24083769633508</v>
      </c>
    </row>
    <row r="91" spans="1:14" s="1" customFormat="1" ht="15" customHeight="1">
      <c r="A91" s="228"/>
      <c r="B91" s="156"/>
      <c r="C91" s="156"/>
      <c r="D91" s="223">
        <v>722329</v>
      </c>
      <c r="E91" s="517" t="s">
        <v>148</v>
      </c>
      <c r="F91" s="517"/>
      <c r="G91" s="517"/>
      <c r="H91" s="517"/>
      <c r="I91" s="517"/>
      <c r="J91" s="61">
        <v>83123</v>
      </c>
      <c r="K91" s="107">
        <v>85000</v>
      </c>
      <c r="L91" s="461">
        <v>95111</v>
      </c>
      <c r="M91" s="107">
        <v>95000</v>
      </c>
      <c r="N91" s="210">
        <f t="shared" si="1"/>
        <v>111.76470588235294</v>
      </c>
    </row>
    <row r="92" spans="1:14" ht="15.75" customHeight="1">
      <c r="A92" s="228"/>
      <c r="B92" s="157"/>
      <c r="C92" s="157"/>
      <c r="D92" s="223">
        <v>722431</v>
      </c>
      <c r="E92" s="517" t="s">
        <v>149</v>
      </c>
      <c r="F92" s="517"/>
      <c r="G92" s="517"/>
      <c r="H92" s="517"/>
      <c r="I92" s="517"/>
      <c r="J92" s="61">
        <v>1125</v>
      </c>
      <c r="K92" s="107">
        <v>0</v>
      </c>
      <c r="L92" s="461">
        <v>4031</v>
      </c>
      <c r="M92" s="107">
        <v>4000</v>
      </c>
      <c r="N92" s="210" t="e">
        <f t="shared" si="1"/>
        <v>#DIV/0!</v>
      </c>
    </row>
    <row r="93" spans="1:14" s="1" customFormat="1" ht="15">
      <c r="A93" s="228"/>
      <c r="B93" s="158"/>
      <c r="C93" s="158"/>
      <c r="D93" s="223">
        <v>722432</v>
      </c>
      <c r="E93" s="517" t="s">
        <v>150</v>
      </c>
      <c r="F93" s="517"/>
      <c r="G93" s="517"/>
      <c r="H93" s="517"/>
      <c r="I93" s="517"/>
      <c r="J93" s="61">
        <v>5420</v>
      </c>
      <c r="K93" s="107">
        <v>10000</v>
      </c>
      <c r="L93" s="461">
        <v>8655</v>
      </c>
      <c r="M93" s="107">
        <v>12000</v>
      </c>
      <c r="N93" s="210">
        <f>M93/K93*100</f>
        <v>120</v>
      </c>
    </row>
    <row r="94" spans="1:14" ht="15">
      <c r="A94" s="228"/>
      <c r="B94" s="158"/>
      <c r="C94" s="158"/>
      <c r="D94" s="223">
        <v>722434</v>
      </c>
      <c r="E94" s="526" t="s">
        <v>435</v>
      </c>
      <c r="F94" s="527"/>
      <c r="G94" s="527"/>
      <c r="H94" s="527"/>
      <c r="I94" s="528"/>
      <c r="J94" s="61">
        <v>180488</v>
      </c>
      <c r="K94" s="107">
        <v>171000</v>
      </c>
      <c r="L94" s="461">
        <v>30992</v>
      </c>
      <c r="M94" s="107">
        <v>45000</v>
      </c>
      <c r="N94" s="210">
        <f>M94/K94*100</f>
        <v>26.31578947368421</v>
      </c>
    </row>
    <row r="95" spans="1:14" ht="15">
      <c r="A95" s="228"/>
      <c r="B95" s="158"/>
      <c r="C95" s="158"/>
      <c r="D95" s="223">
        <v>722435</v>
      </c>
      <c r="E95" s="526" t="s">
        <v>151</v>
      </c>
      <c r="F95" s="527"/>
      <c r="G95" s="527"/>
      <c r="H95" s="527"/>
      <c r="I95" s="528"/>
      <c r="J95" s="61">
        <v>18638</v>
      </c>
      <c r="K95" s="107">
        <v>22000</v>
      </c>
      <c r="L95" s="461">
        <v>15739</v>
      </c>
      <c r="M95" s="107">
        <v>23000</v>
      </c>
      <c r="N95" s="210">
        <f>M95/K95*100</f>
        <v>104.54545454545455</v>
      </c>
    </row>
    <row r="96" spans="1:15" ht="15">
      <c r="A96" s="226"/>
      <c r="B96" s="158"/>
      <c r="C96" s="158"/>
      <c r="D96" s="223">
        <v>722515</v>
      </c>
      <c r="E96" s="517" t="s">
        <v>35</v>
      </c>
      <c r="F96" s="517"/>
      <c r="G96" s="517"/>
      <c r="H96" s="517"/>
      <c r="I96" s="517"/>
      <c r="J96" s="61">
        <v>5572</v>
      </c>
      <c r="K96" s="107">
        <v>6500</v>
      </c>
      <c r="L96" s="461">
        <v>3226</v>
      </c>
      <c r="M96" s="107">
        <v>4700</v>
      </c>
      <c r="N96" s="210">
        <f>M96/K96*100</f>
        <v>72.3076923076923</v>
      </c>
      <c r="O96" s="8"/>
    </row>
    <row r="97" spans="1:14" ht="15">
      <c r="A97" s="226"/>
      <c r="B97" s="158"/>
      <c r="C97" s="158"/>
      <c r="D97" s="223">
        <v>722516</v>
      </c>
      <c r="E97" s="517" t="s">
        <v>296</v>
      </c>
      <c r="F97" s="517"/>
      <c r="G97" s="517"/>
      <c r="H97" s="517"/>
      <c r="I97" s="517"/>
      <c r="J97" s="61">
        <v>35482</v>
      </c>
      <c r="K97" s="107">
        <v>38000</v>
      </c>
      <c r="L97" s="461">
        <v>13841</v>
      </c>
      <c r="M97" s="107">
        <v>20000</v>
      </c>
      <c r="N97" s="210">
        <f>M97/K97*100</f>
        <v>52.63157894736842</v>
      </c>
    </row>
    <row r="98" spans="1:14" s="238" customFormat="1" ht="15">
      <c r="A98" s="408"/>
      <c r="B98" s="492"/>
      <c r="C98" s="492"/>
      <c r="D98" s="483"/>
      <c r="E98" s="398"/>
      <c r="F98" s="398"/>
      <c r="G98" s="398"/>
      <c r="H98" s="398"/>
      <c r="I98" s="398"/>
      <c r="J98" s="184"/>
      <c r="K98" s="184"/>
      <c r="L98" s="184"/>
      <c r="M98" s="184"/>
      <c r="N98" s="399"/>
    </row>
    <row r="99" spans="1:14" s="238" customFormat="1" ht="15">
      <c r="A99" s="408"/>
      <c r="B99" s="492"/>
      <c r="C99" s="492"/>
      <c r="D99" s="483"/>
      <c r="E99" s="398"/>
      <c r="F99" s="398"/>
      <c r="G99" s="398"/>
      <c r="H99" s="398"/>
      <c r="I99" s="398"/>
      <c r="J99" s="184"/>
      <c r="K99" s="184"/>
      <c r="L99" s="184"/>
      <c r="M99" s="184"/>
      <c r="N99" s="399"/>
    </row>
    <row r="100" spans="1:14" s="269" customFormat="1" ht="15.75" customHeight="1">
      <c r="A100" s="634" t="s">
        <v>5</v>
      </c>
      <c r="B100" s="634"/>
      <c r="C100" s="634"/>
      <c r="D100" s="634"/>
      <c r="E100" s="634"/>
      <c r="F100" s="634"/>
      <c r="G100" s="634"/>
      <c r="H100" s="634"/>
      <c r="I100" s="634"/>
      <c r="J100" s="634"/>
      <c r="K100" s="634"/>
      <c r="L100" s="634"/>
      <c r="M100" s="634"/>
      <c r="N100" s="634"/>
    </row>
    <row r="101" spans="1:14" s="1" customFormat="1" ht="15">
      <c r="A101" s="446" t="s">
        <v>4</v>
      </c>
      <c r="B101" s="446" t="s">
        <v>5</v>
      </c>
      <c r="C101" s="446" t="s">
        <v>6</v>
      </c>
      <c r="D101" s="446" t="s">
        <v>7</v>
      </c>
      <c r="E101" s="525" t="s">
        <v>8</v>
      </c>
      <c r="F101" s="525"/>
      <c r="G101" s="525"/>
      <c r="H101" s="525"/>
      <c r="I101" s="525"/>
      <c r="J101" s="447" t="s">
        <v>9</v>
      </c>
      <c r="K101" s="447" t="s">
        <v>10</v>
      </c>
      <c r="L101" s="447" t="s">
        <v>11</v>
      </c>
      <c r="M101" s="447" t="s">
        <v>12</v>
      </c>
      <c r="N101" s="448" t="s">
        <v>13</v>
      </c>
    </row>
    <row r="102" spans="1:14" ht="15">
      <c r="A102" s="267"/>
      <c r="B102" s="270"/>
      <c r="C102" s="270"/>
      <c r="D102" s="309">
        <v>722531</v>
      </c>
      <c r="E102" s="633" t="s">
        <v>76</v>
      </c>
      <c r="F102" s="633"/>
      <c r="G102" s="633"/>
      <c r="H102" s="633"/>
      <c r="I102" s="633"/>
      <c r="J102" s="116">
        <v>9025</v>
      </c>
      <c r="K102" s="271">
        <v>10000</v>
      </c>
      <c r="L102" s="464">
        <v>6544</v>
      </c>
      <c r="M102" s="271">
        <v>9600</v>
      </c>
      <c r="N102" s="210">
        <f>M102/K102*100</f>
        <v>96</v>
      </c>
    </row>
    <row r="103" spans="1:14" ht="15">
      <c r="A103" s="228"/>
      <c r="B103" s="158"/>
      <c r="C103" s="158"/>
      <c r="D103" s="223">
        <v>722532</v>
      </c>
      <c r="E103" s="517" t="s">
        <v>77</v>
      </c>
      <c r="F103" s="517"/>
      <c r="G103" s="517"/>
      <c r="H103" s="517"/>
      <c r="I103" s="517"/>
      <c r="J103" s="61">
        <v>35639</v>
      </c>
      <c r="K103" s="107">
        <v>36000</v>
      </c>
      <c r="L103" s="461">
        <v>28530</v>
      </c>
      <c r="M103" s="107">
        <v>41800</v>
      </c>
      <c r="N103" s="210">
        <f>M103/K103*100</f>
        <v>116.11111111111111</v>
      </c>
    </row>
    <row r="104" spans="1:14" ht="15">
      <c r="A104" s="228"/>
      <c r="B104" s="158"/>
      <c r="C104" s="158"/>
      <c r="D104" s="223">
        <v>722538</v>
      </c>
      <c r="E104" s="517" t="s">
        <v>112</v>
      </c>
      <c r="F104" s="517"/>
      <c r="G104" s="517"/>
      <c r="H104" s="517"/>
      <c r="I104" s="517"/>
      <c r="J104" s="61">
        <v>0</v>
      </c>
      <c r="K104" s="107">
        <v>0</v>
      </c>
      <c r="L104" s="461">
        <v>0</v>
      </c>
      <c r="M104" s="107">
        <v>0</v>
      </c>
      <c r="N104" s="210" t="e">
        <f aca="true" t="shared" si="2" ref="N104:N124">M104/K104*100</f>
        <v>#DIV/0!</v>
      </c>
    </row>
    <row r="105" spans="1:14" s="5" customFormat="1" ht="15">
      <c r="A105" s="228"/>
      <c r="B105" s="158"/>
      <c r="C105" s="158"/>
      <c r="D105" s="223">
        <v>722546</v>
      </c>
      <c r="E105" s="517" t="s">
        <v>398</v>
      </c>
      <c r="F105" s="517"/>
      <c r="G105" s="517"/>
      <c r="H105" s="517"/>
      <c r="I105" s="517"/>
      <c r="J105" s="294">
        <v>531959</v>
      </c>
      <c r="K105" s="107">
        <v>545000</v>
      </c>
      <c r="L105" s="461">
        <v>187000</v>
      </c>
      <c r="M105" s="107">
        <v>300000</v>
      </c>
      <c r="N105" s="210">
        <f t="shared" si="2"/>
        <v>55.04587155963303</v>
      </c>
    </row>
    <row r="106" spans="1:14" s="1" customFormat="1" ht="24.75" customHeight="1">
      <c r="A106" s="228"/>
      <c r="B106" s="160"/>
      <c r="C106" s="160"/>
      <c r="D106" s="223">
        <v>722581</v>
      </c>
      <c r="E106" s="532" t="s">
        <v>152</v>
      </c>
      <c r="F106" s="532"/>
      <c r="G106" s="532"/>
      <c r="H106" s="532"/>
      <c r="I106" s="532"/>
      <c r="J106" s="112">
        <v>24354</v>
      </c>
      <c r="K106" s="108">
        <v>24000</v>
      </c>
      <c r="L106" s="461">
        <v>21445</v>
      </c>
      <c r="M106" s="108">
        <v>31400</v>
      </c>
      <c r="N106" s="210">
        <f t="shared" si="2"/>
        <v>130.83333333333334</v>
      </c>
    </row>
    <row r="107" spans="1:14" ht="28.5" customHeight="1">
      <c r="A107" s="228"/>
      <c r="B107" s="160"/>
      <c r="C107" s="160"/>
      <c r="D107" s="223">
        <v>722582</v>
      </c>
      <c r="E107" s="532" t="s">
        <v>330</v>
      </c>
      <c r="F107" s="532"/>
      <c r="G107" s="532"/>
      <c r="H107" s="532"/>
      <c r="I107" s="532"/>
      <c r="J107" s="112">
        <v>1784</v>
      </c>
      <c r="K107" s="108">
        <v>2000</v>
      </c>
      <c r="L107" s="461">
        <v>1039</v>
      </c>
      <c r="M107" s="108">
        <v>1500</v>
      </c>
      <c r="N107" s="210">
        <f t="shared" si="2"/>
        <v>75</v>
      </c>
    </row>
    <row r="108" spans="1:14" ht="30" customHeight="1">
      <c r="A108" s="228"/>
      <c r="B108" s="160"/>
      <c r="C108" s="160"/>
      <c r="D108" s="223">
        <v>722583</v>
      </c>
      <c r="E108" s="532" t="s">
        <v>154</v>
      </c>
      <c r="F108" s="595"/>
      <c r="G108" s="595"/>
      <c r="H108" s="595"/>
      <c r="I108" s="595"/>
      <c r="J108" s="112">
        <v>121</v>
      </c>
      <c r="K108" s="108">
        <v>200</v>
      </c>
      <c r="L108" s="461">
        <v>73</v>
      </c>
      <c r="M108" s="108">
        <v>125</v>
      </c>
      <c r="N108" s="210">
        <f t="shared" si="2"/>
        <v>62.5</v>
      </c>
    </row>
    <row r="109" spans="1:14" ht="28.5" customHeight="1">
      <c r="A109" s="228"/>
      <c r="B109" s="160"/>
      <c r="C109" s="160"/>
      <c r="D109" s="223">
        <v>722584</v>
      </c>
      <c r="E109" s="532" t="s">
        <v>289</v>
      </c>
      <c r="F109" s="532"/>
      <c r="G109" s="532"/>
      <c r="H109" s="532"/>
      <c r="I109" s="532"/>
      <c r="J109" s="112">
        <v>125</v>
      </c>
      <c r="K109" s="108">
        <v>100</v>
      </c>
      <c r="L109" s="461">
        <v>76</v>
      </c>
      <c r="M109" s="108">
        <v>125</v>
      </c>
      <c r="N109" s="210">
        <f t="shared" si="2"/>
        <v>125</v>
      </c>
    </row>
    <row r="110" spans="1:15" ht="15">
      <c r="A110" s="266"/>
      <c r="B110" s="158"/>
      <c r="C110" s="158"/>
      <c r="D110" s="223">
        <v>722599</v>
      </c>
      <c r="E110" s="517" t="s">
        <v>436</v>
      </c>
      <c r="F110" s="517"/>
      <c r="G110" s="517"/>
      <c r="H110" s="517"/>
      <c r="I110" s="517"/>
      <c r="J110" s="61">
        <v>0</v>
      </c>
      <c r="K110" s="107">
        <v>20000</v>
      </c>
      <c r="L110" s="461">
        <v>0</v>
      </c>
      <c r="M110" s="107">
        <v>20000</v>
      </c>
      <c r="N110" s="210">
        <f>M110/K110*100</f>
        <v>100</v>
      </c>
      <c r="O110" s="269"/>
    </row>
    <row r="111" spans="1:14" ht="15.75" customHeight="1">
      <c r="A111" s="228"/>
      <c r="B111" s="160"/>
      <c r="C111" s="160"/>
      <c r="D111" s="223">
        <v>722631</v>
      </c>
      <c r="E111" s="517" t="s">
        <v>107</v>
      </c>
      <c r="F111" s="517"/>
      <c r="G111" s="517"/>
      <c r="H111" s="517"/>
      <c r="I111" s="517"/>
      <c r="J111" s="112">
        <v>2626</v>
      </c>
      <c r="K111" s="108">
        <v>2800</v>
      </c>
      <c r="L111" s="461">
        <v>2064</v>
      </c>
      <c r="M111" s="108">
        <v>3000</v>
      </c>
      <c r="N111" s="210">
        <f t="shared" si="2"/>
        <v>107.14285714285714</v>
      </c>
    </row>
    <row r="112" spans="1:14" ht="15">
      <c r="A112" s="228"/>
      <c r="B112" s="160"/>
      <c r="C112" s="160"/>
      <c r="D112" s="223">
        <v>722732</v>
      </c>
      <c r="E112" s="532" t="s">
        <v>155</v>
      </c>
      <c r="F112" s="595"/>
      <c r="G112" s="595"/>
      <c r="H112" s="595"/>
      <c r="I112" s="595"/>
      <c r="J112" s="112">
        <v>0</v>
      </c>
      <c r="K112" s="108">
        <v>0</v>
      </c>
      <c r="L112" s="461">
        <v>0</v>
      </c>
      <c r="M112" s="108">
        <v>0</v>
      </c>
      <c r="N112" s="210" t="e">
        <f t="shared" si="2"/>
        <v>#DIV/0!</v>
      </c>
    </row>
    <row r="113" spans="1:14" ht="15">
      <c r="A113" s="228"/>
      <c r="B113" s="158"/>
      <c r="C113" s="158"/>
      <c r="D113" s="223">
        <v>722791</v>
      </c>
      <c r="E113" s="517" t="s">
        <v>297</v>
      </c>
      <c r="F113" s="517"/>
      <c r="G113" s="517"/>
      <c r="H113" s="517"/>
      <c r="I113" s="517"/>
      <c r="J113" s="61">
        <v>0</v>
      </c>
      <c r="K113" s="107">
        <v>0</v>
      </c>
      <c r="L113" s="461">
        <v>0</v>
      </c>
      <c r="M113" s="107">
        <v>0</v>
      </c>
      <c r="N113" s="210" t="e">
        <f t="shared" si="2"/>
        <v>#DIV/0!</v>
      </c>
    </row>
    <row r="114" spans="1:14" ht="15">
      <c r="A114" s="228">
        <v>10</v>
      </c>
      <c r="B114" s="154"/>
      <c r="C114" s="154">
        <v>723000</v>
      </c>
      <c r="D114" s="75"/>
      <c r="E114" s="583" t="s">
        <v>99</v>
      </c>
      <c r="F114" s="583"/>
      <c r="G114" s="583"/>
      <c r="H114" s="583"/>
      <c r="I114" s="583"/>
      <c r="J114" s="56">
        <f>J115</f>
        <v>15914</v>
      </c>
      <c r="K114" s="91">
        <f>K115</f>
        <v>4500</v>
      </c>
      <c r="L114" s="458">
        <f>L115</f>
        <v>12887</v>
      </c>
      <c r="M114" s="91">
        <f>M115</f>
        <v>19010</v>
      </c>
      <c r="N114" s="210">
        <f t="shared" si="2"/>
        <v>422.4444444444444</v>
      </c>
    </row>
    <row r="115" spans="1:14" ht="15">
      <c r="A115" s="228"/>
      <c r="B115" s="158"/>
      <c r="C115" s="158"/>
      <c r="D115" s="73">
        <v>723100</v>
      </c>
      <c r="E115" s="591" t="s">
        <v>108</v>
      </c>
      <c r="F115" s="591"/>
      <c r="G115" s="591"/>
      <c r="H115" s="591"/>
      <c r="I115" s="591"/>
      <c r="J115" s="61">
        <f>SUM(J116:J118)</f>
        <v>15914</v>
      </c>
      <c r="K115" s="107">
        <f>SUM(K116:K118)</f>
        <v>4500</v>
      </c>
      <c r="L115" s="461">
        <f>L116+L117+L118</f>
        <v>12887</v>
      </c>
      <c r="M115" s="107">
        <f>SUM(M116+M117+M118)</f>
        <v>19010</v>
      </c>
      <c r="N115" s="210">
        <f t="shared" si="2"/>
        <v>422.4444444444444</v>
      </c>
    </row>
    <row r="116" spans="1:14" s="269" customFormat="1" ht="12.75">
      <c r="A116" s="310"/>
      <c r="B116" s="311"/>
      <c r="C116" s="311"/>
      <c r="D116" s="223">
        <v>723131</v>
      </c>
      <c r="E116" s="517" t="s">
        <v>298</v>
      </c>
      <c r="F116" s="517"/>
      <c r="G116" s="517"/>
      <c r="H116" s="517"/>
      <c r="I116" s="517"/>
      <c r="J116" s="61">
        <v>4</v>
      </c>
      <c r="K116" s="107">
        <v>0</v>
      </c>
      <c r="L116" s="461">
        <v>0</v>
      </c>
      <c r="M116" s="107">
        <v>0</v>
      </c>
      <c r="N116" s="210" t="e">
        <f t="shared" si="2"/>
        <v>#DIV/0!</v>
      </c>
    </row>
    <row r="117" spans="1:14" s="269" customFormat="1" ht="12.75">
      <c r="A117" s="310"/>
      <c r="B117" s="311"/>
      <c r="C117" s="311"/>
      <c r="D117" s="223">
        <v>723133</v>
      </c>
      <c r="E117" s="517" t="s">
        <v>299</v>
      </c>
      <c r="F117" s="517"/>
      <c r="G117" s="517"/>
      <c r="H117" s="517"/>
      <c r="I117" s="517"/>
      <c r="J117" s="61">
        <v>0</v>
      </c>
      <c r="K117" s="107">
        <v>0</v>
      </c>
      <c r="L117" s="461">
        <v>4</v>
      </c>
      <c r="M117" s="107">
        <v>10</v>
      </c>
      <c r="N117" s="210" t="e">
        <f t="shared" si="2"/>
        <v>#DIV/0!</v>
      </c>
    </row>
    <row r="118" spans="1:14" s="269" customFormat="1" ht="12.75">
      <c r="A118" s="310"/>
      <c r="B118" s="311"/>
      <c r="C118" s="311"/>
      <c r="D118" s="223">
        <v>723139</v>
      </c>
      <c r="E118" s="517" t="s">
        <v>300</v>
      </c>
      <c r="F118" s="517"/>
      <c r="G118" s="517"/>
      <c r="H118" s="517"/>
      <c r="I118" s="517"/>
      <c r="J118" s="61">
        <v>15910</v>
      </c>
      <c r="K118" s="107">
        <v>4500</v>
      </c>
      <c r="L118" s="461">
        <v>12883</v>
      </c>
      <c r="M118" s="107">
        <v>19000</v>
      </c>
      <c r="N118" s="210">
        <f t="shared" si="2"/>
        <v>422.22222222222223</v>
      </c>
    </row>
    <row r="119" spans="1:14" ht="15">
      <c r="A119" s="228"/>
      <c r="B119" s="182"/>
      <c r="C119" s="182"/>
      <c r="D119" s="73" t="s">
        <v>26</v>
      </c>
      <c r="E119" s="583" t="s">
        <v>113</v>
      </c>
      <c r="F119" s="583"/>
      <c r="G119" s="583"/>
      <c r="H119" s="583"/>
      <c r="I119" s="583"/>
      <c r="J119" s="56">
        <f>SUM(J80+J88+J114)</f>
        <v>1207078</v>
      </c>
      <c r="K119" s="91">
        <f>K114+K88+K80</f>
        <v>1216100</v>
      </c>
      <c r="L119" s="458">
        <f>L80+L88+L114</f>
        <v>660303</v>
      </c>
      <c r="M119" s="91">
        <f>M114+M88+M80</f>
        <v>929180</v>
      </c>
      <c r="N119" s="210">
        <f t="shared" si="2"/>
        <v>76.40654551434915</v>
      </c>
    </row>
    <row r="120" spans="1:14" ht="15">
      <c r="A120" s="228"/>
      <c r="B120" s="182"/>
      <c r="C120" s="182"/>
      <c r="D120" s="73"/>
      <c r="E120" s="583" t="s">
        <v>45</v>
      </c>
      <c r="F120" s="583"/>
      <c r="G120" s="583"/>
      <c r="H120" s="583"/>
      <c r="I120" s="583"/>
      <c r="J120" s="56">
        <f>SUM(J78+J119)</f>
        <v>2991070</v>
      </c>
      <c r="K120" s="91">
        <f>SUM(K78+K119)</f>
        <v>3042400</v>
      </c>
      <c r="L120" s="458">
        <f>L119+L78</f>
        <v>1962925</v>
      </c>
      <c r="M120" s="91">
        <f>SUM(M78+M119)</f>
        <v>2695200</v>
      </c>
      <c r="N120" s="210">
        <f t="shared" si="2"/>
        <v>88.58795687615041</v>
      </c>
    </row>
    <row r="121" spans="1:14" ht="15">
      <c r="A121" s="228" t="s">
        <v>163</v>
      </c>
      <c r="B121" s="154">
        <v>730000</v>
      </c>
      <c r="C121" s="154"/>
      <c r="D121" s="75"/>
      <c r="E121" s="583" t="s">
        <v>69</v>
      </c>
      <c r="F121" s="583"/>
      <c r="G121" s="583"/>
      <c r="H121" s="583"/>
      <c r="I121" s="583"/>
      <c r="J121" s="56"/>
      <c r="K121" s="91"/>
      <c r="L121" s="458"/>
      <c r="M121" s="91"/>
      <c r="N121" s="210"/>
    </row>
    <row r="122" spans="1:14" ht="15">
      <c r="A122" s="228">
        <v>11</v>
      </c>
      <c r="B122" s="154"/>
      <c r="C122" s="154">
        <v>731100</v>
      </c>
      <c r="D122" s="75"/>
      <c r="E122" s="583" t="s">
        <v>37</v>
      </c>
      <c r="F122" s="583"/>
      <c r="G122" s="583"/>
      <c r="H122" s="583"/>
      <c r="I122" s="583"/>
      <c r="J122" s="56">
        <f>J123+J124</f>
        <v>147612</v>
      </c>
      <c r="K122" s="91">
        <f>K123+K124</f>
        <v>146600</v>
      </c>
      <c r="L122" s="458">
        <f>L123+L124</f>
        <v>132034</v>
      </c>
      <c r="M122" s="91">
        <f>M123+M124</f>
        <v>108600</v>
      </c>
      <c r="N122" s="210">
        <f t="shared" si="2"/>
        <v>74.07912687585267</v>
      </c>
    </row>
    <row r="123" spans="1:14" s="269" customFormat="1" ht="12.75">
      <c r="A123" s="304"/>
      <c r="B123" s="311"/>
      <c r="C123" s="311"/>
      <c r="D123" s="223">
        <v>731111</v>
      </c>
      <c r="E123" s="517" t="s">
        <v>468</v>
      </c>
      <c r="F123" s="517"/>
      <c r="G123" s="517"/>
      <c r="H123" s="517"/>
      <c r="I123" s="517"/>
      <c r="J123" s="61">
        <v>97436</v>
      </c>
      <c r="K123" s="107">
        <v>98000</v>
      </c>
      <c r="L123" s="461">
        <v>132034</v>
      </c>
      <c r="M123" s="107">
        <v>60000</v>
      </c>
      <c r="N123" s="210">
        <f t="shared" si="2"/>
        <v>61.224489795918366</v>
      </c>
    </row>
    <row r="124" spans="1:14" s="1" customFormat="1" ht="15">
      <c r="A124" s="397"/>
      <c r="B124" s="311"/>
      <c r="C124" s="311"/>
      <c r="D124" s="223">
        <v>731121</v>
      </c>
      <c r="E124" s="517" t="s">
        <v>396</v>
      </c>
      <c r="F124" s="517"/>
      <c r="G124" s="517"/>
      <c r="H124" s="517"/>
      <c r="I124" s="517"/>
      <c r="J124" s="61">
        <v>50176</v>
      </c>
      <c r="K124" s="107">
        <v>48600</v>
      </c>
      <c r="L124" s="461">
        <v>0</v>
      </c>
      <c r="M124" s="107">
        <v>48600</v>
      </c>
      <c r="N124" s="210">
        <f t="shared" si="2"/>
        <v>100</v>
      </c>
    </row>
    <row r="125" spans="1:14" ht="15">
      <c r="A125" s="228">
        <v>12</v>
      </c>
      <c r="B125" s="154"/>
      <c r="C125" s="154">
        <v>732100</v>
      </c>
      <c r="D125" s="75"/>
      <c r="E125" s="583" t="s">
        <v>75</v>
      </c>
      <c r="F125" s="583"/>
      <c r="G125" s="583"/>
      <c r="H125" s="583"/>
      <c r="I125" s="583"/>
      <c r="J125" s="56">
        <f>SUM(J126:J131)</f>
        <v>1725745</v>
      </c>
      <c r="K125" s="91">
        <f>K126+K127+K128+K129</f>
        <v>1074000</v>
      </c>
      <c r="L125" s="458">
        <f>L126+L127+L128+L129</f>
        <v>293782</v>
      </c>
      <c r="M125" s="91">
        <f>M126+M127+M128+M129</f>
        <v>1047800</v>
      </c>
      <c r="N125" s="210">
        <f aca="true" t="shared" si="3" ref="N125:N134">M125/K125*100</f>
        <v>97.56052141527002</v>
      </c>
    </row>
    <row r="126" spans="1:14" s="179" customFormat="1" ht="12.75">
      <c r="A126" s="304"/>
      <c r="B126" s="72"/>
      <c r="C126" s="72"/>
      <c r="D126" s="223">
        <v>732111</v>
      </c>
      <c r="E126" s="517" t="s">
        <v>415</v>
      </c>
      <c r="F126" s="517"/>
      <c r="G126" s="517"/>
      <c r="H126" s="517"/>
      <c r="I126" s="517"/>
      <c r="J126" s="61">
        <v>10000</v>
      </c>
      <c r="K126" s="107">
        <v>10000</v>
      </c>
      <c r="L126" s="461">
        <v>0</v>
      </c>
      <c r="M126" s="107">
        <v>0</v>
      </c>
      <c r="N126" s="210">
        <f t="shared" si="3"/>
        <v>0</v>
      </c>
    </row>
    <row r="127" spans="1:14" s="179" customFormat="1" ht="12.75">
      <c r="A127" s="312"/>
      <c r="B127" s="311"/>
      <c r="C127" s="311"/>
      <c r="D127" s="223">
        <v>732112</v>
      </c>
      <c r="E127" s="517" t="s">
        <v>28</v>
      </c>
      <c r="F127" s="517"/>
      <c r="G127" s="517"/>
      <c r="H127" s="517"/>
      <c r="I127" s="517"/>
      <c r="J127" s="61">
        <v>72526</v>
      </c>
      <c r="K127" s="107">
        <v>127000</v>
      </c>
      <c r="L127" s="461">
        <v>45288</v>
      </c>
      <c r="M127" s="107">
        <v>100000</v>
      </c>
      <c r="N127" s="210">
        <f t="shared" si="3"/>
        <v>78.74015748031496</v>
      </c>
    </row>
    <row r="128" spans="1:14" s="179" customFormat="1" ht="12.75">
      <c r="A128" s="401"/>
      <c r="B128" s="311"/>
      <c r="C128" s="311"/>
      <c r="D128" s="223">
        <v>732113</v>
      </c>
      <c r="E128" s="526" t="s">
        <v>416</v>
      </c>
      <c r="F128" s="527"/>
      <c r="G128" s="527"/>
      <c r="H128" s="527"/>
      <c r="I128" s="528"/>
      <c r="J128" s="61">
        <v>50000</v>
      </c>
      <c r="K128" s="107">
        <v>50000</v>
      </c>
      <c r="L128" s="461">
        <v>0</v>
      </c>
      <c r="M128" s="107">
        <v>50000</v>
      </c>
      <c r="N128" s="210">
        <f t="shared" si="3"/>
        <v>100</v>
      </c>
    </row>
    <row r="129" spans="1:14" s="179" customFormat="1" ht="12.75">
      <c r="A129" s="312"/>
      <c r="B129" s="311"/>
      <c r="C129" s="311"/>
      <c r="D129" s="223">
        <v>732114</v>
      </c>
      <c r="E129" s="517" t="s">
        <v>29</v>
      </c>
      <c r="F129" s="517"/>
      <c r="G129" s="517"/>
      <c r="H129" s="517"/>
      <c r="I129" s="517"/>
      <c r="J129" s="61">
        <v>1585219</v>
      </c>
      <c r="K129" s="107">
        <v>887000</v>
      </c>
      <c r="L129" s="461">
        <v>248494</v>
      </c>
      <c r="M129" s="107">
        <v>897800</v>
      </c>
      <c r="N129" s="210">
        <f t="shared" si="3"/>
        <v>101.21758737316797</v>
      </c>
    </row>
    <row r="130" spans="1:14" s="179" customFormat="1" ht="12.75">
      <c r="A130" s="312"/>
      <c r="B130" s="311"/>
      <c r="C130" s="311"/>
      <c r="D130" s="223">
        <v>732116</v>
      </c>
      <c r="E130" s="517" t="s">
        <v>44</v>
      </c>
      <c r="F130" s="517"/>
      <c r="G130" s="517"/>
      <c r="H130" s="517"/>
      <c r="I130" s="517"/>
      <c r="J130" s="61">
        <v>0</v>
      </c>
      <c r="K130" s="107">
        <v>0</v>
      </c>
      <c r="L130" s="461"/>
      <c r="M130" s="107">
        <v>0</v>
      </c>
      <c r="N130" s="210" t="e">
        <f>M130/K130*100</f>
        <v>#DIV/0!</v>
      </c>
    </row>
    <row r="131" spans="1:14" s="179" customFormat="1" ht="12.75">
      <c r="A131" s="484"/>
      <c r="B131" s="311"/>
      <c r="C131" s="311"/>
      <c r="D131" s="223">
        <v>732126</v>
      </c>
      <c r="E131" s="526" t="s">
        <v>463</v>
      </c>
      <c r="F131" s="527"/>
      <c r="G131" s="527"/>
      <c r="H131" s="527"/>
      <c r="I131" s="528"/>
      <c r="J131" s="61">
        <v>8000</v>
      </c>
      <c r="K131" s="107">
        <v>0</v>
      </c>
      <c r="L131" s="461">
        <v>0</v>
      </c>
      <c r="M131" s="107">
        <v>0</v>
      </c>
      <c r="N131" s="210" t="e">
        <f>M131/K131*100</f>
        <v>#DIV/0!</v>
      </c>
    </row>
    <row r="132" spans="1:14" s="5" customFormat="1" ht="15">
      <c r="A132" s="232"/>
      <c r="B132" s="182"/>
      <c r="C132" s="182"/>
      <c r="D132" s="73" t="s">
        <v>94</v>
      </c>
      <c r="E132" s="583" t="s">
        <v>407</v>
      </c>
      <c r="F132" s="583"/>
      <c r="G132" s="583"/>
      <c r="H132" s="583"/>
      <c r="I132" s="583"/>
      <c r="J132" s="56">
        <f>J122+J125</f>
        <v>1873357</v>
      </c>
      <c r="K132" s="91">
        <f>K122+K125</f>
        <v>1220600</v>
      </c>
      <c r="L132" s="458">
        <f>L122+L125</f>
        <v>425816</v>
      </c>
      <c r="M132" s="91">
        <f>M122+M125</f>
        <v>1156400</v>
      </c>
      <c r="N132" s="210">
        <f t="shared" si="3"/>
        <v>94.74029165983943</v>
      </c>
    </row>
    <row r="133" spans="1:14" s="5" customFormat="1" ht="15">
      <c r="A133" s="232">
        <v>13</v>
      </c>
      <c r="B133" s="154"/>
      <c r="C133" s="154">
        <v>733000</v>
      </c>
      <c r="D133" s="73"/>
      <c r="E133" s="555" t="s">
        <v>301</v>
      </c>
      <c r="F133" s="556"/>
      <c r="G133" s="556"/>
      <c r="H133" s="556"/>
      <c r="I133" s="557"/>
      <c r="J133" s="56">
        <f>J134</f>
        <v>0</v>
      </c>
      <c r="K133" s="91">
        <f>K134</f>
        <v>0</v>
      </c>
      <c r="L133" s="458">
        <f>L134</f>
        <v>0</v>
      </c>
      <c r="M133" s="91">
        <f>M134</f>
        <v>0</v>
      </c>
      <c r="N133" s="210" t="e">
        <f t="shared" si="3"/>
        <v>#DIV/0!</v>
      </c>
    </row>
    <row r="134" spans="1:14" s="179" customFormat="1" ht="12.75">
      <c r="A134" s="312"/>
      <c r="B134" s="311"/>
      <c r="C134" s="311"/>
      <c r="D134" s="223">
        <v>733116</v>
      </c>
      <c r="E134" s="517" t="s">
        <v>302</v>
      </c>
      <c r="F134" s="517"/>
      <c r="G134" s="517"/>
      <c r="H134" s="517"/>
      <c r="I134" s="517"/>
      <c r="J134" s="61">
        <v>0</v>
      </c>
      <c r="K134" s="107">
        <v>0</v>
      </c>
      <c r="L134" s="461">
        <v>0</v>
      </c>
      <c r="M134" s="107">
        <v>0</v>
      </c>
      <c r="N134" s="210" t="e">
        <f t="shared" si="3"/>
        <v>#DIV/0!</v>
      </c>
    </row>
    <row r="135" spans="1:14" s="370" customFormat="1" ht="12.75">
      <c r="A135" s="400"/>
      <c r="B135" s="373"/>
      <c r="C135" s="373"/>
      <c r="D135" s="451"/>
      <c r="E135" s="398"/>
      <c r="F135" s="398"/>
      <c r="G135" s="398"/>
      <c r="H135" s="398"/>
      <c r="I135" s="398"/>
      <c r="J135" s="184"/>
      <c r="K135" s="184"/>
      <c r="L135" s="184"/>
      <c r="M135" s="184"/>
      <c r="N135" s="399"/>
    </row>
    <row r="136" spans="1:14" s="370" customFormat="1" ht="12.75">
      <c r="A136" s="400"/>
      <c r="B136" s="373"/>
      <c r="C136" s="373"/>
      <c r="D136" s="456"/>
      <c r="E136" s="398"/>
      <c r="F136" s="398"/>
      <c r="G136" s="398"/>
      <c r="H136" s="398"/>
      <c r="I136" s="398"/>
      <c r="J136" s="184"/>
      <c r="K136" s="184"/>
      <c r="L136" s="184"/>
      <c r="M136" s="184"/>
      <c r="N136" s="399"/>
    </row>
    <row r="137" spans="1:14" s="1" customFormat="1" ht="15">
      <c r="A137" s="634" t="s">
        <v>6</v>
      </c>
      <c r="B137" s="634"/>
      <c r="C137" s="634"/>
      <c r="D137" s="634"/>
      <c r="E137" s="634"/>
      <c r="F137" s="634"/>
      <c r="G137" s="634"/>
      <c r="H137" s="634"/>
      <c r="I137" s="634"/>
      <c r="J137" s="634"/>
      <c r="K137" s="634"/>
      <c r="L137" s="634"/>
      <c r="M137" s="634"/>
      <c r="N137" s="634"/>
    </row>
    <row r="138" spans="1:14" s="1" customFormat="1" ht="15">
      <c r="A138" s="446" t="s">
        <v>4</v>
      </c>
      <c r="B138" s="446" t="s">
        <v>5</v>
      </c>
      <c r="C138" s="446" t="s">
        <v>6</v>
      </c>
      <c r="D138" s="446" t="s">
        <v>7</v>
      </c>
      <c r="E138" s="525" t="s">
        <v>8</v>
      </c>
      <c r="F138" s="525"/>
      <c r="G138" s="525"/>
      <c r="H138" s="525"/>
      <c r="I138" s="525"/>
      <c r="J138" s="447" t="s">
        <v>9</v>
      </c>
      <c r="K138" s="447" t="s">
        <v>10</v>
      </c>
      <c r="L138" s="447" t="s">
        <v>11</v>
      </c>
      <c r="M138" s="447" t="s">
        <v>12</v>
      </c>
      <c r="N138" s="448" t="s">
        <v>13</v>
      </c>
    </row>
    <row r="139" spans="1:14" s="5" customFormat="1" ht="15">
      <c r="A139" s="228"/>
      <c r="B139" s="161">
        <v>810000</v>
      </c>
      <c r="C139" s="161"/>
      <c r="D139" s="128"/>
      <c r="E139" s="638" t="s">
        <v>121</v>
      </c>
      <c r="F139" s="638"/>
      <c r="G139" s="638"/>
      <c r="H139" s="638"/>
      <c r="I139" s="638"/>
      <c r="J139" s="56"/>
      <c r="K139" s="91">
        <f>K143</f>
        <v>1200000</v>
      </c>
      <c r="L139" s="458">
        <f>SUM(L140:L143)</f>
        <v>1165997</v>
      </c>
      <c r="M139" s="91">
        <f>M143</f>
        <v>0</v>
      </c>
      <c r="N139" s="210">
        <f aca="true" t="shared" si="4" ref="N139:N147">M139/K139*100</f>
        <v>0</v>
      </c>
    </row>
    <row r="140" spans="1:14" s="179" customFormat="1" ht="17.25" customHeight="1">
      <c r="A140" s="304"/>
      <c r="B140" s="72"/>
      <c r="C140" s="72"/>
      <c r="D140" s="223">
        <v>811000</v>
      </c>
      <c r="E140" s="517" t="s">
        <v>117</v>
      </c>
      <c r="F140" s="517"/>
      <c r="G140" s="517"/>
      <c r="H140" s="517"/>
      <c r="I140" s="517"/>
      <c r="J140" s="61">
        <v>0</v>
      </c>
      <c r="K140" s="107">
        <v>0</v>
      </c>
      <c r="L140" s="461">
        <v>0</v>
      </c>
      <c r="M140" s="107">
        <v>0</v>
      </c>
      <c r="N140" s="210" t="e">
        <f t="shared" si="4"/>
        <v>#DIV/0!</v>
      </c>
    </row>
    <row r="141" spans="1:14" s="179" customFormat="1" ht="12.75">
      <c r="A141" s="312"/>
      <c r="B141" s="313"/>
      <c r="C141" s="311"/>
      <c r="D141" s="223">
        <v>812000</v>
      </c>
      <c r="E141" s="517" t="s">
        <v>118</v>
      </c>
      <c r="F141" s="517"/>
      <c r="G141" s="517"/>
      <c r="H141" s="517"/>
      <c r="I141" s="517"/>
      <c r="J141" s="61">
        <v>0</v>
      </c>
      <c r="K141" s="107">
        <v>0</v>
      </c>
      <c r="L141" s="461">
        <v>0</v>
      </c>
      <c r="M141" s="107">
        <v>0</v>
      </c>
      <c r="N141" s="210" t="e">
        <f t="shared" si="4"/>
        <v>#DIV/0!</v>
      </c>
    </row>
    <row r="142" spans="1:14" s="179" customFormat="1" ht="12.75">
      <c r="A142" s="314"/>
      <c r="B142" s="315"/>
      <c r="C142" s="316"/>
      <c r="D142" s="223">
        <v>813000</v>
      </c>
      <c r="E142" s="526" t="s">
        <v>119</v>
      </c>
      <c r="F142" s="527"/>
      <c r="G142" s="527"/>
      <c r="H142" s="527"/>
      <c r="I142" s="528"/>
      <c r="J142" s="61">
        <v>0</v>
      </c>
      <c r="K142" s="107">
        <v>0</v>
      </c>
      <c r="L142" s="461">
        <v>0</v>
      </c>
      <c r="M142" s="107">
        <v>0</v>
      </c>
      <c r="N142" s="210" t="e">
        <f t="shared" si="4"/>
        <v>#DIV/0!</v>
      </c>
    </row>
    <row r="143" spans="1:14" s="49" customFormat="1" ht="15">
      <c r="A143" s="308">
        <v>14</v>
      </c>
      <c r="B143" s="78"/>
      <c r="C143" s="78">
        <v>814300</v>
      </c>
      <c r="D143" s="78"/>
      <c r="E143" s="301" t="s">
        <v>341</v>
      </c>
      <c r="F143" s="302"/>
      <c r="G143" s="302"/>
      <c r="H143" s="302"/>
      <c r="I143" s="303"/>
      <c r="J143" s="58">
        <f>J144+J145</f>
        <v>0</v>
      </c>
      <c r="K143" s="280">
        <f>K144</f>
        <v>1200000</v>
      </c>
      <c r="L143" s="465">
        <f>L144+L145</f>
        <v>1165997</v>
      </c>
      <c r="M143" s="280">
        <f>M144</f>
        <v>0</v>
      </c>
      <c r="N143" s="210">
        <f t="shared" si="4"/>
        <v>0</v>
      </c>
    </row>
    <row r="144" spans="1:14" s="179" customFormat="1" ht="12.75">
      <c r="A144" s="317"/>
      <c r="B144" s="318"/>
      <c r="C144" s="319"/>
      <c r="D144" s="320">
        <v>814331</v>
      </c>
      <c r="E144" s="305" t="s">
        <v>342</v>
      </c>
      <c r="F144" s="306"/>
      <c r="G144" s="306"/>
      <c r="H144" s="306"/>
      <c r="I144" s="307"/>
      <c r="J144" s="114"/>
      <c r="K144" s="109">
        <v>1200000</v>
      </c>
      <c r="L144" s="466">
        <v>1165997</v>
      </c>
      <c r="M144" s="109">
        <v>0</v>
      </c>
      <c r="N144" s="210">
        <f t="shared" si="4"/>
        <v>0</v>
      </c>
    </row>
    <row r="145" spans="1:14" s="179" customFormat="1" ht="12.75">
      <c r="A145" s="317"/>
      <c r="B145" s="318"/>
      <c r="C145" s="319"/>
      <c r="D145" s="320">
        <v>815111</v>
      </c>
      <c r="E145" s="526" t="s">
        <v>120</v>
      </c>
      <c r="F145" s="527"/>
      <c r="G145" s="527"/>
      <c r="H145" s="527"/>
      <c r="I145" s="528"/>
      <c r="J145" s="114">
        <v>0</v>
      </c>
      <c r="K145" s="109">
        <v>0</v>
      </c>
      <c r="L145" s="466">
        <v>0</v>
      </c>
      <c r="M145" s="109">
        <v>0</v>
      </c>
      <c r="N145" s="210" t="e">
        <f t="shared" si="4"/>
        <v>#DIV/0!</v>
      </c>
    </row>
    <row r="146" spans="1:14" s="5" customFormat="1" ht="15">
      <c r="A146" s="242"/>
      <c r="B146" s="162"/>
      <c r="C146" s="127"/>
      <c r="D146" s="78" t="s">
        <v>116</v>
      </c>
      <c r="E146" s="639" t="s">
        <v>122</v>
      </c>
      <c r="F146" s="640"/>
      <c r="G146" s="640"/>
      <c r="H146" s="640"/>
      <c r="I146" s="641"/>
      <c r="J146" s="58">
        <f>SUM(J140:J145)</f>
        <v>0</v>
      </c>
      <c r="K146" s="280">
        <f>K139</f>
        <v>1200000</v>
      </c>
      <c r="L146" s="465">
        <f>L139</f>
        <v>1165997</v>
      </c>
      <c r="M146" s="280">
        <f>M143</f>
        <v>0</v>
      </c>
      <c r="N146" s="210">
        <f t="shared" si="4"/>
        <v>0</v>
      </c>
    </row>
    <row r="147" spans="1:14" s="5" customFormat="1" ht="15">
      <c r="A147" s="243"/>
      <c r="B147" s="158"/>
      <c r="C147" s="158"/>
      <c r="D147" s="75"/>
      <c r="E147" s="583" t="s">
        <v>414</v>
      </c>
      <c r="F147" s="583"/>
      <c r="G147" s="583"/>
      <c r="H147" s="583"/>
      <c r="I147" s="583"/>
      <c r="J147" s="56">
        <f>J78+J119+J132</f>
        <v>4864427</v>
      </c>
      <c r="K147" s="91">
        <f>SUM(K120+K132+K146)</f>
        <v>5463000</v>
      </c>
      <c r="L147" s="458">
        <f>L120+L132+L146</f>
        <v>3554738</v>
      </c>
      <c r="M147" s="91">
        <f>SUM(M120+M132+M146)</f>
        <v>3851600</v>
      </c>
      <c r="N147" s="210">
        <f t="shared" si="4"/>
        <v>70.5033864177192</v>
      </c>
    </row>
    <row r="148" spans="1:14" s="5" customFormat="1" ht="15.75" customHeight="1">
      <c r="A148" s="79"/>
      <c r="B148" s="79"/>
      <c r="C148" s="79"/>
      <c r="D148" s="80"/>
      <c r="E148" s="80"/>
      <c r="F148" s="80"/>
      <c r="G148" s="80"/>
      <c r="H148" s="80"/>
      <c r="I148" s="81"/>
      <c r="J148" s="82"/>
      <c r="K148" s="82"/>
      <c r="L148" s="82"/>
      <c r="M148" s="82"/>
      <c r="N148" s="83"/>
    </row>
    <row r="149" spans="1:14" s="5" customFormat="1" ht="15.75" customHeight="1">
      <c r="A149" s="79"/>
      <c r="B149" s="79"/>
      <c r="C149" s="79"/>
      <c r="D149" s="80"/>
      <c r="E149" s="80"/>
      <c r="F149" s="80"/>
      <c r="G149" s="80"/>
      <c r="H149" s="80"/>
      <c r="I149" s="81"/>
      <c r="J149" s="82"/>
      <c r="K149" s="82"/>
      <c r="L149" s="82"/>
      <c r="M149" s="82"/>
      <c r="N149" s="83"/>
    </row>
    <row r="150" spans="1:14" s="5" customFormat="1" ht="15.75" customHeight="1">
      <c r="A150" s="79"/>
      <c r="B150" s="79"/>
      <c r="C150" s="79"/>
      <c r="D150" s="80"/>
      <c r="E150" s="80"/>
      <c r="F150" s="80"/>
      <c r="G150" s="80"/>
      <c r="H150" s="80"/>
      <c r="I150" s="81"/>
      <c r="J150" s="82"/>
      <c r="K150" s="82"/>
      <c r="L150" s="82"/>
      <c r="M150" s="82"/>
      <c r="N150" s="83"/>
    </row>
    <row r="151" spans="1:14" s="5" customFormat="1" ht="15.75" customHeight="1">
      <c r="A151" s="79"/>
      <c r="B151" s="79"/>
      <c r="C151" s="79"/>
      <c r="D151" s="80"/>
      <c r="E151" s="80"/>
      <c r="F151" s="80"/>
      <c r="G151" s="80"/>
      <c r="H151" s="80"/>
      <c r="I151" s="81"/>
      <c r="J151" s="82"/>
      <c r="K151" s="82"/>
      <c r="L151" s="82"/>
      <c r="M151" s="82"/>
      <c r="N151" s="83"/>
    </row>
    <row r="152" spans="1:14" s="5" customFormat="1" ht="15.75" customHeight="1">
      <c r="A152" s="79"/>
      <c r="B152" s="79"/>
      <c r="C152" s="79"/>
      <c r="D152" s="80"/>
      <c r="E152" s="80"/>
      <c r="F152" s="80"/>
      <c r="G152" s="80"/>
      <c r="H152" s="80"/>
      <c r="I152" s="81"/>
      <c r="J152" s="82"/>
      <c r="K152" s="82"/>
      <c r="L152" s="82"/>
      <c r="M152" s="82"/>
      <c r="N152" s="83"/>
    </row>
    <row r="153" spans="1:14" s="5" customFormat="1" ht="15.75" customHeight="1">
      <c r="A153" s="79"/>
      <c r="B153" s="79"/>
      <c r="C153" s="79"/>
      <c r="D153" s="80"/>
      <c r="E153" s="80"/>
      <c r="F153" s="80"/>
      <c r="G153" s="80"/>
      <c r="H153" s="80"/>
      <c r="I153" s="81"/>
      <c r="J153" s="82"/>
      <c r="K153" s="82"/>
      <c r="L153" s="82"/>
      <c r="M153" s="82"/>
      <c r="N153" s="83"/>
    </row>
    <row r="154" spans="1:14" s="5" customFormat="1" ht="15.75" customHeight="1">
      <c r="A154" s="79"/>
      <c r="B154" s="79"/>
      <c r="C154" s="79"/>
      <c r="D154" s="80"/>
      <c r="E154" s="80"/>
      <c r="F154" s="80"/>
      <c r="G154" s="80"/>
      <c r="H154" s="80"/>
      <c r="I154" s="81"/>
      <c r="J154" s="82"/>
      <c r="K154" s="82"/>
      <c r="L154" s="82"/>
      <c r="M154" s="82"/>
      <c r="N154" s="83"/>
    </row>
    <row r="155" spans="1:14" s="5" customFormat="1" ht="15.75" customHeight="1">
      <c r="A155" s="79"/>
      <c r="B155" s="79"/>
      <c r="C155" s="79"/>
      <c r="D155" s="80"/>
      <c r="E155" s="80"/>
      <c r="F155" s="80"/>
      <c r="G155" s="80"/>
      <c r="H155" s="80"/>
      <c r="I155" s="81"/>
      <c r="J155" s="82"/>
      <c r="K155" s="82"/>
      <c r="L155" s="82"/>
      <c r="M155" s="82"/>
      <c r="N155" s="83"/>
    </row>
    <row r="156" spans="1:14" s="5" customFormat="1" ht="15.75" customHeight="1">
      <c r="A156" s="79"/>
      <c r="B156" s="79"/>
      <c r="C156" s="79"/>
      <c r="D156" s="80"/>
      <c r="E156" s="80"/>
      <c r="F156" s="80"/>
      <c r="G156" s="80"/>
      <c r="H156" s="80"/>
      <c r="I156" s="81"/>
      <c r="J156" s="82"/>
      <c r="K156" s="82"/>
      <c r="L156" s="82"/>
      <c r="M156" s="82"/>
      <c r="N156" s="83"/>
    </row>
    <row r="157" spans="1:14" s="5" customFormat="1" ht="15.75" customHeight="1">
      <c r="A157" s="79"/>
      <c r="B157" s="79"/>
      <c r="C157" s="79"/>
      <c r="D157" s="80"/>
      <c r="E157" s="80"/>
      <c r="F157" s="80"/>
      <c r="G157" s="80"/>
      <c r="H157" s="80"/>
      <c r="I157" s="81"/>
      <c r="J157" s="82"/>
      <c r="K157" s="82"/>
      <c r="L157" s="82"/>
      <c r="M157" s="82"/>
      <c r="N157" s="83"/>
    </row>
    <row r="158" spans="1:14" s="5" customFormat="1" ht="15.75" customHeight="1">
      <c r="A158" s="79"/>
      <c r="B158" s="79"/>
      <c r="C158" s="79"/>
      <c r="D158" s="80"/>
      <c r="E158" s="80"/>
      <c r="F158" s="80"/>
      <c r="G158" s="80"/>
      <c r="H158" s="80"/>
      <c r="I158" s="81"/>
      <c r="J158" s="82"/>
      <c r="K158" s="82"/>
      <c r="L158" s="82"/>
      <c r="M158" s="82"/>
      <c r="N158" s="83"/>
    </row>
    <row r="159" spans="1:14" s="5" customFormat="1" ht="15.75" customHeight="1">
      <c r="A159" s="79"/>
      <c r="B159" s="79"/>
      <c r="C159" s="79"/>
      <c r="D159" s="80"/>
      <c r="E159" s="80"/>
      <c r="F159" s="80"/>
      <c r="G159" s="80"/>
      <c r="H159" s="80"/>
      <c r="I159" s="81"/>
      <c r="J159" s="82"/>
      <c r="K159" s="82"/>
      <c r="L159" s="82"/>
      <c r="M159" s="82"/>
      <c r="N159" s="83"/>
    </row>
    <row r="160" spans="1:14" s="5" customFormat="1" ht="15.75" customHeight="1">
      <c r="A160" s="79"/>
      <c r="B160" s="79"/>
      <c r="C160" s="79"/>
      <c r="D160" s="80"/>
      <c r="E160" s="80"/>
      <c r="F160" s="80"/>
      <c r="G160" s="80"/>
      <c r="H160" s="80"/>
      <c r="I160" s="81"/>
      <c r="J160" s="82"/>
      <c r="K160" s="82"/>
      <c r="L160" s="82"/>
      <c r="M160" s="82"/>
      <c r="N160" s="83"/>
    </row>
    <row r="161" spans="1:14" s="5" customFormat="1" ht="15.75" customHeight="1">
      <c r="A161" s="79"/>
      <c r="B161" s="79"/>
      <c r="C161" s="79"/>
      <c r="D161" s="80"/>
      <c r="E161" s="80"/>
      <c r="F161" s="80"/>
      <c r="G161" s="80"/>
      <c r="H161" s="80"/>
      <c r="I161" s="81"/>
      <c r="J161" s="82"/>
      <c r="K161" s="82"/>
      <c r="L161" s="82"/>
      <c r="M161" s="82"/>
      <c r="N161" s="83"/>
    </row>
    <row r="162" spans="1:14" s="5" customFormat="1" ht="15.75" customHeight="1">
      <c r="A162" s="79"/>
      <c r="B162" s="79"/>
      <c r="C162" s="79"/>
      <c r="D162" s="80"/>
      <c r="E162" s="80"/>
      <c r="F162" s="80"/>
      <c r="G162" s="80"/>
      <c r="H162" s="80"/>
      <c r="I162" s="81"/>
      <c r="J162" s="82"/>
      <c r="K162" s="82"/>
      <c r="L162" s="82"/>
      <c r="M162" s="82"/>
      <c r="N162" s="83"/>
    </row>
    <row r="163" spans="1:14" s="5" customFormat="1" ht="15.75" customHeight="1">
      <c r="A163" s="79"/>
      <c r="B163" s="79"/>
      <c r="C163" s="79"/>
      <c r="D163" s="80"/>
      <c r="E163" s="80"/>
      <c r="F163" s="80"/>
      <c r="G163" s="80"/>
      <c r="H163" s="80"/>
      <c r="I163" s="81"/>
      <c r="J163" s="82"/>
      <c r="K163" s="82"/>
      <c r="L163" s="82"/>
      <c r="M163" s="82"/>
      <c r="N163" s="83"/>
    </row>
    <row r="164" spans="1:14" s="5" customFormat="1" ht="15.75" customHeight="1">
      <c r="A164" s="79"/>
      <c r="B164" s="79"/>
      <c r="C164" s="79"/>
      <c r="D164" s="80"/>
      <c r="E164" s="80"/>
      <c r="F164" s="80"/>
      <c r="G164" s="80"/>
      <c r="H164" s="80"/>
      <c r="I164" s="81"/>
      <c r="J164" s="82"/>
      <c r="K164" s="82"/>
      <c r="L164" s="82"/>
      <c r="M164" s="82"/>
      <c r="N164" s="83"/>
    </row>
    <row r="165" spans="1:14" s="5" customFormat="1" ht="15.75" customHeight="1">
      <c r="A165" s="79"/>
      <c r="B165" s="79"/>
      <c r="C165" s="79"/>
      <c r="D165" s="80"/>
      <c r="E165" s="80"/>
      <c r="F165" s="80"/>
      <c r="G165" s="80"/>
      <c r="H165" s="80"/>
      <c r="I165" s="81"/>
      <c r="J165" s="82"/>
      <c r="K165" s="82"/>
      <c r="L165" s="82"/>
      <c r="M165" s="82"/>
      <c r="N165" s="83"/>
    </row>
    <row r="166" spans="1:14" s="5" customFormat="1" ht="15.75" customHeight="1">
      <c r="A166" s="79"/>
      <c r="B166" s="79"/>
      <c r="C166" s="79"/>
      <c r="D166" s="80"/>
      <c r="E166" s="80"/>
      <c r="F166" s="80"/>
      <c r="G166" s="80"/>
      <c r="H166" s="80"/>
      <c r="I166" s="81"/>
      <c r="J166" s="82"/>
      <c r="K166" s="82"/>
      <c r="L166" s="82"/>
      <c r="M166" s="82"/>
      <c r="N166" s="83"/>
    </row>
    <row r="167" spans="1:14" s="5" customFormat="1" ht="15.75" customHeight="1">
      <c r="A167" s="79"/>
      <c r="B167" s="79"/>
      <c r="C167" s="79"/>
      <c r="D167" s="80"/>
      <c r="E167" s="80"/>
      <c r="F167" s="80"/>
      <c r="G167" s="80"/>
      <c r="H167" s="80"/>
      <c r="I167" s="81"/>
      <c r="J167" s="82"/>
      <c r="K167" s="82"/>
      <c r="L167" s="82"/>
      <c r="M167" s="82"/>
      <c r="N167" s="83"/>
    </row>
    <row r="168" spans="1:14" s="5" customFormat="1" ht="15.75" customHeight="1">
      <c r="A168" s="79"/>
      <c r="B168" s="79"/>
      <c r="C168" s="79"/>
      <c r="D168" s="80"/>
      <c r="E168" s="80"/>
      <c r="F168" s="80"/>
      <c r="G168" s="80"/>
      <c r="H168" s="80"/>
      <c r="I168" s="81"/>
      <c r="J168" s="82"/>
      <c r="K168" s="82"/>
      <c r="L168" s="82"/>
      <c r="M168" s="82"/>
      <c r="N168" s="83"/>
    </row>
    <row r="169" spans="1:14" s="5" customFormat="1" ht="15.75" customHeight="1">
      <c r="A169" s="79"/>
      <c r="B169" s="79"/>
      <c r="C169" s="79"/>
      <c r="D169" s="80"/>
      <c r="E169" s="80"/>
      <c r="F169" s="80"/>
      <c r="G169" s="80"/>
      <c r="H169" s="80"/>
      <c r="I169" s="81"/>
      <c r="J169" s="82"/>
      <c r="K169" s="82"/>
      <c r="L169" s="82"/>
      <c r="M169" s="82"/>
      <c r="N169" s="83"/>
    </row>
    <row r="170" spans="1:14" s="5" customFormat="1" ht="15.75" customHeight="1">
      <c r="A170" s="79"/>
      <c r="B170" s="79"/>
      <c r="C170" s="79"/>
      <c r="D170" s="80"/>
      <c r="E170" s="80"/>
      <c r="F170" s="80"/>
      <c r="G170" s="80"/>
      <c r="H170" s="80"/>
      <c r="I170" s="81"/>
      <c r="J170" s="82"/>
      <c r="K170" s="82"/>
      <c r="L170" s="82"/>
      <c r="M170" s="82"/>
      <c r="N170" s="83"/>
    </row>
    <row r="171" spans="1:14" s="5" customFormat="1" ht="15.75" customHeight="1">
      <c r="A171" s="79"/>
      <c r="B171" s="79"/>
      <c r="C171" s="79"/>
      <c r="D171" s="80"/>
      <c r="E171" s="80"/>
      <c r="F171" s="80"/>
      <c r="G171" s="80"/>
      <c r="H171" s="80"/>
      <c r="I171" s="81"/>
      <c r="J171" s="82"/>
      <c r="K171" s="82"/>
      <c r="L171" s="82"/>
      <c r="M171" s="82"/>
      <c r="N171" s="83"/>
    </row>
    <row r="172" spans="1:14" s="5" customFormat="1" ht="15.75" customHeight="1">
      <c r="A172" s="79"/>
      <c r="B172" s="79"/>
      <c r="C172" s="79"/>
      <c r="D172" s="80"/>
      <c r="E172" s="80"/>
      <c r="F172" s="80"/>
      <c r="G172" s="80"/>
      <c r="H172" s="80"/>
      <c r="I172" s="81"/>
      <c r="J172" s="82"/>
      <c r="K172" s="82"/>
      <c r="L172" s="82"/>
      <c r="M172" s="82"/>
      <c r="N172" s="83"/>
    </row>
    <row r="173" spans="1:14" s="5" customFormat="1" ht="15.75" customHeight="1">
      <c r="A173" s="79"/>
      <c r="B173" s="79"/>
      <c r="C173" s="79"/>
      <c r="D173" s="80"/>
      <c r="E173" s="80"/>
      <c r="F173" s="80"/>
      <c r="G173" s="80"/>
      <c r="H173" s="80"/>
      <c r="I173" s="81"/>
      <c r="J173" s="82"/>
      <c r="K173" s="82"/>
      <c r="L173" s="82"/>
      <c r="M173" s="82"/>
      <c r="N173" s="83"/>
    </row>
    <row r="174" spans="1:14" s="5" customFormat="1" ht="15.75" customHeight="1">
      <c r="A174" s="79"/>
      <c r="B174" s="79"/>
      <c r="C174" s="79"/>
      <c r="D174" s="80"/>
      <c r="E174" s="80"/>
      <c r="F174" s="80"/>
      <c r="G174" s="80"/>
      <c r="H174" s="80"/>
      <c r="I174" s="81"/>
      <c r="J174" s="82"/>
      <c r="K174" s="82"/>
      <c r="L174" s="82"/>
      <c r="M174" s="82"/>
      <c r="N174" s="83"/>
    </row>
    <row r="175" spans="1:14" s="5" customFormat="1" ht="15.75" customHeight="1">
      <c r="A175" s="680" t="s">
        <v>7</v>
      </c>
      <c r="B175" s="681"/>
      <c r="C175" s="681"/>
      <c r="D175" s="681"/>
      <c r="E175" s="681"/>
      <c r="F175" s="681"/>
      <c r="G175" s="681"/>
      <c r="H175" s="681"/>
      <c r="I175" s="681"/>
      <c r="J175" s="681"/>
      <c r="K175" s="681"/>
      <c r="L175" s="681"/>
      <c r="M175" s="681"/>
      <c r="N175" s="681"/>
    </row>
    <row r="176" spans="1:14" s="5" customFormat="1" ht="3" customHeight="1">
      <c r="A176" s="454"/>
      <c r="B176" s="455"/>
      <c r="C176" s="455"/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</row>
    <row r="177" spans="1:14" s="90" customFormat="1" ht="14.25" customHeight="1">
      <c r="A177" s="86" t="s">
        <v>46</v>
      </c>
      <c r="B177" s="84"/>
      <c r="C177" s="86"/>
      <c r="D177" s="85"/>
      <c r="E177" s="85"/>
      <c r="F177" s="85"/>
      <c r="G177" s="85"/>
      <c r="H177" s="85"/>
      <c r="I177" s="85"/>
      <c r="J177" s="87"/>
      <c r="K177" s="87"/>
      <c r="L177" s="87"/>
      <c r="M177" s="87"/>
      <c r="N177" s="88"/>
    </row>
    <row r="178" spans="1:14" s="90" customFormat="1" ht="18.75" customHeight="1">
      <c r="A178" s="629" t="s">
        <v>34</v>
      </c>
      <c r="B178" s="548" t="s">
        <v>130</v>
      </c>
      <c r="C178" s="548" t="s">
        <v>304</v>
      </c>
      <c r="D178" s="548" t="s">
        <v>0</v>
      </c>
      <c r="E178" s="573" t="s">
        <v>19</v>
      </c>
      <c r="F178" s="574"/>
      <c r="G178" s="574"/>
      <c r="H178" s="574"/>
      <c r="I178" s="575"/>
      <c r="J178" s="529" t="s">
        <v>464</v>
      </c>
      <c r="K178" s="522" t="s">
        <v>428</v>
      </c>
      <c r="L178" s="522" t="s">
        <v>465</v>
      </c>
      <c r="M178" s="522" t="s">
        <v>466</v>
      </c>
      <c r="N178" s="529" t="s">
        <v>429</v>
      </c>
    </row>
    <row r="179" spans="1:14" s="90" customFormat="1" ht="40.5" customHeight="1">
      <c r="A179" s="629"/>
      <c r="B179" s="549"/>
      <c r="C179" s="549"/>
      <c r="D179" s="549"/>
      <c r="E179" s="576"/>
      <c r="F179" s="577"/>
      <c r="G179" s="577"/>
      <c r="H179" s="577"/>
      <c r="I179" s="578"/>
      <c r="J179" s="530"/>
      <c r="K179" s="522"/>
      <c r="L179" s="522"/>
      <c r="M179" s="522"/>
      <c r="N179" s="530"/>
    </row>
    <row r="180" spans="1:14" ht="13.5" customHeight="1">
      <c r="A180" s="446" t="s">
        <v>4</v>
      </c>
      <c r="B180" s="446" t="s">
        <v>5</v>
      </c>
      <c r="C180" s="446" t="s">
        <v>6</v>
      </c>
      <c r="D180" s="446" t="s">
        <v>7</v>
      </c>
      <c r="E180" s="525" t="s">
        <v>8</v>
      </c>
      <c r="F180" s="525"/>
      <c r="G180" s="525"/>
      <c r="H180" s="525"/>
      <c r="I180" s="525"/>
      <c r="J180" s="447" t="s">
        <v>9</v>
      </c>
      <c r="K180" s="447" t="s">
        <v>10</v>
      </c>
      <c r="L180" s="447" t="s">
        <v>11</v>
      </c>
      <c r="M180" s="447" t="s">
        <v>12</v>
      </c>
      <c r="N180" s="448" t="s">
        <v>13</v>
      </c>
    </row>
    <row r="181" spans="1:14" s="26" customFormat="1" ht="15" customHeight="1">
      <c r="A181" s="226" t="s">
        <v>324</v>
      </c>
      <c r="B181" s="147" t="s">
        <v>51</v>
      </c>
      <c r="C181" s="167"/>
      <c r="D181" s="211"/>
      <c r="E181" s="552" t="s">
        <v>52</v>
      </c>
      <c r="F181" s="553"/>
      <c r="G181" s="553"/>
      <c r="H181" s="553"/>
      <c r="I181" s="554"/>
      <c r="J181" s="56">
        <f>J182+J187</f>
        <v>1603946</v>
      </c>
      <c r="K181" s="91">
        <f>K182+K187</f>
        <v>1594800</v>
      </c>
      <c r="L181" s="458">
        <f>L182+L187</f>
        <v>1179511</v>
      </c>
      <c r="M181" s="91">
        <f>M182+M187</f>
        <v>1597500</v>
      </c>
      <c r="N181" s="181">
        <f>M181/K181*100</f>
        <v>100.16930022573362</v>
      </c>
    </row>
    <row r="182" spans="1:14" s="26" customFormat="1" ht="15" customHeight="1">
      <c r="A182" s="266">
        <v>1</v>
      </c>
      <c r="B182" s="154"/>
      <c r="C182" s="74">
        <v>611100</v>
      </c>
      <c r="D182" s="75">
        <v>611100</v>
      </c>
      <c r="E182" s="570" t="s">
        <v>72</v>
      </c>
      <c r="F182" s="571"/>
      <c r="G182" s="571"/>
      <c r="H182" s="571"/>
      <c r="I182" s="572"/>
      <c r="J182" s="57">
        <f>SUM(J183:J186)</f>
        <v>1380953</v>
      </c>
      <c r="K182" s="113">
        <f>SUM(K183:K186)</f>
        <v>1329000</v>
      </c>
      <c r="L182" s="467">
        <f>SUM(L183:L186)</f>
        <v>1035674</v>
      </c>
      <c r="M182" s="113">
        <f>SUM(M183:M186)</f>
        <v>1353700</v>
      </c>
      <c r="N182" s="181">
        <f aca="true" t="shared" si="5" ref="N182:N208">M182/K182*100</f>
        <v>101.85854025583146</v>
      </c>
    </row>
    <row r="183" spans="1:18" s="322" customFormat="1" ht="18.75" customHeight="1">
      <c r="A183" s="310"/>
      <c r="B183" s="209"/>
      <c r="C183" s="321"/>
      <c r="D183" s="223">
        <v>611111</v>
      </c>
      <c r="E183" s="579" t="s">
        <v>359</v>
      </c>
      <c r="F183" s="580"/>
      <c r="G183" s="580"/>
      <c r="H183" s="580"/>
      <c r="I183" s="581"/>
      <c r="J183" s="116">
        <v>952858</v>
      </c>
      <c r="K183" s="117">
        <v>913900</v>
      </c>
      <c r="L183" s="468">
        <v>714615</v>
      </c>
      <c r="M183" s="117">
        <v>934000</v>
      </c>
      <c r="N183" s="181">
        <f t="shared" si="5"/>
        <v>102.19936535726009</v>
      </c>
      <c r="P183" s="323"/>
      <c r="Q183" s="323"/>
      <c r="R183" s="323"/>
    </row>
    <row r="184" spans="1:18" s="322" customFormat="1" ht="18.75" customHeight="1">
      <c r="A184" s="310"/>
      <c r="B184" s="209"/>
      <c r="C184" s="321"/>
      <c r="D184" s="223">
        <v>611131</v>
      </c>
      <c r="E184" s="526" t="s">
        <v>156</v>
      </c>
      <c r="F184" s="550"/>
      <c r="G184" s="550"/>
      <c r="H184" s="550"/>
      <c r="I184" s="551"/>
      <c r="J184" s="116">
        <v>234762</v>
      </c>
      <c r="K184" s="117">
        <v>227650</v>
      </c>
      <c r="L184" s="468">
        <v>176065</v>
      </c>
      <c r="M184" s="117">
        <v>230150</v>
      </c>
      <c r="N184" s="181">
        <f t="shared" si="5"/>
        <v>101.09817702613661</v>
      </c>
      <c r="Q184" s="323"/>
      <c r="R184" s="323"/>
    </row>
    <row r="185" spans="1:18" s="322" customFormat="1" ht="18.75" customHeight="1">
      <c r="A185" s="324"/>
      <c r="B185" s="209"/>
      <c r="C185" s="321"/>
      <c r="D185" s="223">
        <v>611132</v>
      </c>
      <c r="E185" s="526" t="s">
        <v>157</v>
      </c>
      <c r="F185" s="527"/>
      <c r="G185" s="527"/>
      <c r="H185" s="527"/>
      <c r="I185" s="528"/>
      <c r="J185" s="116">
        <v>172619</v>
      </c>
      <c r="K185" s="117">
        <v>167340</v>
      </c>
      <c r="L185" s="468">
        <v>129459</v>
      </c>
      <c r="M185" s="117">
        <v>169210</v>
      </c>
      <c r="N185" s="181">
        <f t="shared" si="5"/>
        <v>101.11748535914904</v>
      </c>
      <c r="Q185" s="323"/>
      <c r="R185" s="323"/>
    </row>
    <row r="186" spans="1:18" s="322" customFormat="1" ht="18.75" customHeight="1">
      <c r="A186" s="310"/>
      <c r="B186" s="209"/>
      <c r="C186" s="321"/>
      <c r="D186" s="223">
        <v>611133</v>
      </c>
      <c r="E186" s="526" t="s">
        <v>158</v>
      </c>
      <c r="F186" s="527"/>
      <c r="G186" s="527"/>
      <c r="H186" s="527"/>
      <c r="I186" s="528"/>
      <c r="J186" s="116">
        <v>20714</v>
      </c>
      <c r="K186" s="117">
        <v>20110</v>
      </c>
      <c r="L186" s="468">
        <v>15535</v>
      </c>
      <c r="M186" s="117">
        <v>20340</v>
      </c>
      <c r="N186" s="181">
        <f t="shared" si="5"/>
        <v>101.14370959721532</v>
      </c>
      <c r="Q186" s="323"/>
      <c r="R186" s="323"/>
    </row>
    <row r="187" spans="1:14" s="26" customFormat="1" ht="18.75" customHeight="1">
      <c r="A187" s="266">
        <v>2</v>
      </c>
      <c r="B187" s="154"/>
      <c r="C187" s="74">
        <v>611200</v>
      </c>
      <c r="D187" s="73"/>
      <c r="E187" s="555" t="s">
        <v>55</v>
      </c>
      <c r="F187" s="556"/>
      <c r="G187" s="556"/>
      <c r="H187" s="556"/>
      <c r="I187" s="557"/>
      <c r="J187" s="56">
        <f>SUM(J188:J194)</f>
        <v>222993</v>
      </c>
      <c r="K187" s="91">
        <f>SUM(K188:K194)</f>
        <v>265800</v>
      </c>
      <c r="L187" s="458">
        <f>SUM(L188:L194)</f>
        <v>143837</v>
      </c>
      <c r="M187" s="91">
        <f>SUM(M188:M194)</f>
        <v>243800</v>
      </c>
      <c r="N187" s="181">
        <f t="shared" si="5"/>
        <v>91.72310007524455</v>
      </c>
    </row>
    <row r="188" spans="1:14" s="322" customFormat="1" ht="15" customHeight="1">
      <c r="A188" s="310"/>
      <c r="B188" s="325"/>
      <c r="C188" s="326"/>
      <c r="D188" s="327">
        <v>611211</v>
      </c>
      <c r="E188" s="526" t="s">
        <v>58</v>
      </c>
      <c r="F188" s="527"/>
      <c r="G188" s="527"/>
      <c r="H188" s="527"/>
      <c r="I188" s="528"/>
      <c r="J188" s="61">
        <v>53571</v>
      </c>
      <c r="K188" s="110">
        <v>64000</v>
      </c>
      <c r="L188" s="469">
        <v>35087</v>
      </c>
      <c r="M188" s="110">
        <v>50000</v>
      </c>
      <c r="N188" s="181">
        <f t="shared" si="5"/>
        <v>78.125</v>
      </c>
    </row>
    <row r="189" spans="1:14" s="322" customFormat="1" ht="18" customHeight="1">
      <c r="A189" s="310"/>
      <c r="B189" s="325"/>
      <c r="C189" s="326"/>
      <c r="D189" s="327">
        <v>611221</v>
      </c>
      <c r="E189" s="526" t="s">
        <v>60</v>
      </c>
      <c r="F189" s="527"/>
      <c r="G189" s="527"/>
      <c r="H189" s="527"/>
      <c r="I189" s="528"/>
      <c r="J189" s="61">
        <v>124152</v>
      </c>
      <c r="K189" s="110">
        <v>148000</v>
      </c>
      <c r="L189" s="469">
        <v>85320</v>
      </c>
      <c r="M189" s="110">
        <v>141500</v>
      </c>
      <c r="N189" s="181">
        <f t="shared" si="5"/>
        <v>95.6081081081081</v>
      </c>
    </row>
    <row r="190" spans="1:14" s="322" customFormat="1" ht="13.5" customHeight="1">
      <c r="A190" s="310"/>
      <c r="B190" s="325"/>
      <c r="C190" s="326"/>
      <c r="D190" s="327">
        <v>611224</v>
      </c>
      <c r="E190" s="526" t="s">
        <v>73</v>
      </c>
      <c r="F190" s="527"/>
      <c r="G190" s="527"/>
      <c r="H190" s="527"/>
      <c r="I190" s="528"/>
      <c r="J190" s="61">
        <v>28200</v>
      </c>
      <c r="K190" s="110">
        <v>26400</v>
      </c>
      <c r="L190" s="469">
        <v>0</v>
      </c>
      <c r="M190" s="110">
        <v>26800</v>
      </c>
      <c r="N190" s="181">
        <f t="shared" si="5"/>
        <v>101.51515151515152</v>
      </c>
    </row>
    <row r="191" spans="1:14" s="322" customFormat="1" ht="15" customHeight="1">
      <c r="A191" s="310"/>
      <c r="B191" s="325"/>
      <c r="C191" s="326"/>
      <c r="D191" s="327">
        <v>611225</v>
      </c>
      <c r="E191" s="526" t="s">
        <v>41</v>
      </c>
      <c r="F191" s="527"/>
      <c r="G191" s="527"/>
      <c r="H191" s="527"/>
      <c r="I191" s="528"/>
      <c r="J191" s="61">
        <v>0</v>
      </c>
      <c r="K191" s="110">
        <v>7000</v>
      </c>
      <c r="L191" s="469">
        <v>8549</v>
      </c>
      <c r="M191" s="110">
        <v>4500</v>
      </c>
      <c r="N191" s="181">
        <f t="shared" si="5"/>
        <v>64.28571428571429</v>
      </c>
    </row>
    <row r="192" spans="1:14" s="322" customFormat="1" ht="16.5" customHeight="1">
      <c r="A192" s="310"/>
      <c r="B192" s="325"/>
      <c r="C192" s="326"/>
      <c r="D192" s="327">
        <v>611226</v>
      </c>
      <c r="E192" s="526" t="s">
        <v>290</v>
      </c>
      <c r="F192" s="527"/>
      <c r="G192" s="527"/>
      <c r="H192" s="527"/>
      <c r="I192" s="528"/>
      <c r="J192" s="61">
        <v>6510</v>
      </c>
      <c r="K192" s="110">
        <v>6200</v>
      </c>
      <c r="L192" s="469">
        <v>3255</v>
      </c>
      <c r="M192" s="110">
        <v>5000</v>
      </c>
      <c r="N192" s="181">
        <f t="shared" si="5"/>
        <v>80.64516129032258</v>
      </c>
    </row>
    <row r="193" spans="1:14" s="322" customFormat="1" ht="16.5" customHeight="1">
      <c r="A193" s="310"/>
      <c r="B193" s="325"/>
      <c r="C193" s="326"/>
      <c r="D193" s="327">
        <v>611227</v>
      </c>
      <c r="E193" s="526" t="s">
        <v>59</v>
      </c>
      <c r="F193" s="527"/>
      <c r="G193" s="527"/>
      <c r="H193" s="527"/>
      <c r="I193" s="528"/>
      <c r="J193" s="61">
        <v>10560</v>
      </c>
      <c r="K193" s="110">
        <v>14200</v>
      </c>
      <c r="L193" s="469">
        <v>5450</v>
      </c>
      <c r="M193" s="110">
        <v>11000</v>
      </c>
      <c r="N193" s="181">
        <f t="shared" si="5"/>
        <v>77.46478873239437</v>
      </c>
    </row>
    <row r="194" spans="1:14" s="322" customFormat="1" ht="15" customHeight="1">
      <c r="A194" s="310"/>
      <c r="B194" s="325"/>
      <c r="C194" s="326"/>
      <c r="D194" s="327">
        <v>611229</v>
      </c>
      <c r="E194" s="526" t="s">
        <v>303</v>
      </c>
      <c r="F194" s="527"/>
      <c r="G194" s="527"/>
      <c r="H194" s="527"/>
      <c r="I194" s="528"/>
      <c r="J194" s="61">
        <v>0</v>
      </c>
      <c r="K194" s="110">
        <v>0</v>
      </c>
      <c r="L194" s="469">
        <v>6176</v>
      </c>
      <c r="M194" s="110">
        <v>5000</v>
      </c>
      <c r="N194" s="181" t="e">
        <f t="shared" si="5"/>
        <v>#DIV/0!</v>
      </c>
    </row>
    <row r="195" spans="1:17" s="36" customFormat="1" ht="14.25" customHeight="1">
      <c r="A195" s="266" t="s">
        <v>27</v>
      </c>
      <c r="B195" s="154">
        <v>612000</v>
      </c>
      <c r="C195" s="74"/>
      <c r="D195" s="74"/>
      <c r="E195" s="555" t="s">
        <v>159</v>
      </c>
      <c r="F195" s="556"/>
      <c r="G195" s="556"/>
      <c r="H195" s="556"/>
      <c r="I195" s="557"/>
      <c r="J195" s="56">
        <f>J196</f>
        <v>145000</v>
      </c>
      <c r="K195" s="93">
        <f>K196</f>
        <v>141200</v>
      </c>
      <c r="L195" s="470">
        <f>L197</f>
        <v>108746</v>
      </c>
      <c r="M195" s="93">
        <f>M196</f>
        <v>142200</v>
      </c>
      <c r="N195" s="181">
        <f t="shared" si="5"/>
        <v>100.70821529745042</v>
      </c>
      <c r="P195" s="274"/>
      <c r="Q195" s="274"/>
    </row>
    <row r="196" spans="1:17" s="36" customFormat="1" ht="16.5" customHeight="1">
      <c r="A196" s="266">
        <v>3</v>
      </c>
      <c r="B196" s="154"/>
      <c r="C196" s="74">
        <v>612100</v>
      </c>
      <c r="D196" s="74"/>
      <c r="E196" s="555" t="s">
        <v>160</v>
      </c>
      <c r="F196" s="556"/>
      <c r="G196" s="556"/>
      <c r="H196" s="556"/>
      <c r="I196" s="557"/>
      <c r="J196" s="56">
        <f>J197</f>
        <v>145000</v>
      </c>
      <c r="K196" s="93">
        <f>K197</f>
        <v>141200</v>
      </c>
      <c r="L196" s="470">
        <f>L197</f>
        <v>108746</v>
      </c>
      <c r="M196" s="93">
        <f>M197</f>
        <v>142200</v>
      </c>
      <c r="N196" s="181">
        <f t="shared" si="5"/>
        <v>100.70821529745042</v>
      </c>
      <c r="P196" s="274"/>
      <c r="Q196" s="274"/>
    </row>
    <row r="197" spans="1:17" s="36" customFormat="1" ht="16.5" customHeight="1">
      <c r="A197" s="266"/>
      <c r="B197" s="182"/>
      <c r="C197" s="143"/>
      <c r="D197" s="74">
        <v>612110</v>
      </c>
      <c r="E197" s="555" t="s">
        <v>161</v>
      </c>
      <c r="F197" s="556"/>
      <c r="G197" s="556"/>
      <c r="H197" s="556"/>
      <c r="I197" s="557"/>
      <c r="J197" s="56">
        <f>J198+J199+J200</f>
        <v>145000</v>
      </c>
      <c r="K197" s="93">
        <f>SUM(K198:K200)</f>
        <v>141200</v>
      </c>
      <c r="L197" s="470">
        <f>SUM(L198:L200)</f>
        <v>108746</v>
      </c>
      <c r="M197" s="93">
        <f>SUM(M198:M200)</f>
        <v>142200</v>
      </c>
      <c r="N197" s="181">
        <f t="shared" si="5"/>
        <v>100.70821529745042</v>
      </c>
      <c r="P197" s="274"/>
      <c r="Q197" s="274"/>
    </row>
    <row r="198" spans="1:17" s="322" customFormat="1" ht="16.5" customHeight="1">
      <c r="A198" s="310"/>
      <c r="B198" s="209"/>
      <c r="C198" s="326"/>
      <c r="D198" s="327">
        <v>612111</v>
      </c>
      <c r="E198" s="526" t="s">
        <v>156</v>
      </c>
      <c r="F198" s="550"/>
      <c r="G198" s="550"/>
      <c r="H198" s="550"/>
      <c r="I198" s="551"/>
      <c r="J198" s="61">
        <v>82857</v>
      </c>
      <c r="K198" s="110">
        <v>80700</v>
      </c>
      <c r="L198" s="469">
        <v>62141</v>
      </c>
      <c r="M198" s="110">
        <v>81280</v>
      </c>
      <c r="N198" s="181">
        <f t="shared" si="5"/>
        <v>100.7187112763321</v>
      </c>
      <c r="P198" s="323"/>
      <c r="Q198" s="323"/>
    </row>
    <row r="199" spans="1:17" s="322" customFormat="1" ht="16.5" customHeight="1">
      <c r="A199" s="310"/>
      <c r="B199" s="209"/>
      <c r="C199" s="326"/>
      <c r="D199" s="327">
        <v>612112</v>
      </c>
      <c r="E199" s="526" t="s">
        <v>162</v>
      </c>
      <c r="F199" s="550"/>
      <c r="G199" s="550"/>
      <c r="H199" s="550"/>
      <c r="I199" s="551"/>
      <c r="J199" s="61">
        <v>55238</v>
      </c>
      <c r="K199" s="110">
        <v>53780</v>
      </c>
      <c r="L199" s="469">
        <v>41427</v>
      </c>
      <c r="M199" s="110">
        <v>54110</v>
      </c>
      <c r="N199" s="181">
        <f t="shared" si="5"/>
        <v>100.6136110078096</v>
      </c>
      <c r="P199" s="323"/>
      <c r="Q199" s="323"/>
    </row>
    <row r="200" spans="1:17" s="322" customFormat="1" ht="16.5" customHeight="1">
      <c r="A200" s="310"/>
      <c r="B200" s="209"/>
      <c r="C200" s="326"/>
      <c r="D200" s="327">
        <v>612113</v>
      </c>
      <c r="E200" s="526" t="s">
        <v>158</v>
      </c>
      <c r="F200" s="527"/>
      <c r="G200" s="527"/>
      <c r="H200" s="527"/>
      <c r="I200" s="528"/>
      <c r="J200" s="61">
        <v>6905</v>
      </c>
      <c r="K200" s="110">
        <v>6720</v>
      </c>
      <c r="L200" s="469">
        <v>5178</v>
      </c>
      <c r="M200" s="110">
        <v>6810</v>
      </c>
      <c r="N200" s="181">
        <f t="shared" si="5"/>
        <v>101.33928571428572</v>
      </c>
      <c r="P200" s="323"/>
      <c r="Q200" s="323"/>
    </row>
    <row r="201" spans="1:17" s="36" customFormat="1" ht="16.5" customHeight="1">
      <c r="A201" s="266" t="s">
        <v>163</v>
      </c>
      <c r="B201" s="154">
        <v>613000</v>
      </c>
      <c r="C201" s="74"/>
      <c r="D201" s="74"/>
      <c r="E201" s="555" t="s">
        <v>164</v>
      </c>
      <c r="F201" s="556"/>
      <c r="G201" s="556"/>
      <c r="H201" s="556"/>
      <c r="I201" s="557"/>
      <c r="J201" s="224">
        <f>J202+J219+J225+J235+J242+J249+J256+J267+J272</f>
        <v>1765213</v>
      </c>
      <c r="K201" s="91">
        <f>K202+K219+K225+K235+K242+K249+K256+K267+K272</f>
        <v>1279200</v>
      </c>
      <c r="L201" s="458">
        <f>L202+L219+L225+L235+L242+L249+L256+L267+L272</f>
        <v>939303</v>
      </c>
      <c r="M201" s="91">
        <f>M202+M219+M225+M235+M242+M249+M256+M267+M272</f>
        <v>1005700</v>
      </c>
      <c r="N201" s="181">
        <f t="shared" si="5"/>
        <v>78.61944965603502</v>
      </c>
      <c r="Q201" s="274"/>
    </row>
    <row r="202" spans="1:14" s="20" customFormat="1" ht="15">
      <c r="A202" s="266">
        <v>4</v>
      </c>
      <c r="B202" s="154"/>
      <c r="C202" s="74">
        <v>613100</v>
      </c>
      <c r="D202" s="74"/>
      <c r="E202" s="630" t="s">
        <v>1</v>
      </c>
      <c r="F202" s="631"/>
      <c r="G202" s="631"/>
      <c r="H202" s="631"/>
      <c r="I202" s="632"/>
      <c r="J202" s="56">
        <f>J203+J209</f>
        <v>36584</v>
      </c>
      <c r="K202" s="91">
        <f>K203+K209</f>
        <v>15500</v>
      </c>
      <c r="L202" s="458">
        <f>L203+L209</f>
        <v>15749</v>
      </c>
      <c r="M202" s="91">
        <f>M203+M209</f>
        <v>16400</v>
      </c>
      <c r="N202" s="181">
        <f t="shared" si="5"/>
        <v>105.80645161290323</v>
      </c>
    </row>
    <row r="203" spans="1:14" s="20" customFormat="1" ht="15">
      <c r="A203" s="229"/>
      <c r="B203" s="160"/>
      <c r="C203" s="183"/>
      <c r="D203" s="74">
        <v>613110</v>
      </c>
      <c r="E203" s="552" t="s">
        <v>165</v>
      </c>
      <c r="F203" s="627"/>
      <c r="G203" s="627"/>
      <c r="H203" s="627"/>
      <c r="I203" s="628"/>
      <c r="J203" s="56">
        <f>J204+J205+J206+J207+J208</f>
        <v>14102</v>
      </c>
      <c r="K203" s="93">
        <f>K204+K205+K206+K207+K208</f>
        <v>10100</v>
      </c>
      <c r="L203" s="470">
        <f>L204+L205+L206+L207+L208</f>
        <v>8368</v>
      </c>
      <c r="M203" s="93">
        <f>M204+M205+M206+M207+M208</f>
        <v>10500</v>
      </c>
      <c r="N203" s="181">
        <f t="shared" si="5"/>
        <v>103.96039603960396</v>
      </c>
    </row>
    <row r="204" spans="1:14" s="328" customFormat="1" ht="12.75">
      <c r="A204" s="310"/>
      <c r="B204" s="325"/>
      <c r="C204" s="326"/>
      <c r="D204" s="327">
        <v>613111</v>
      </c>
      <c r="E204" s="519" t="s">
        <v>166</v>
      </c>
      <c r="F204" s="520"/>
      <c r="G204" s="520"/>
      <c r="H204" s="520"/>
      <c r="I204" s="521"/>
      <c r="J204" s="61">
        <v>190</v>
      </c>
      <c r="K204" s="110">
        <v>1100</v>
      </c>
      <c r="L204" s="469">
        <v>113</v>
      </c>
      <c r="M204" s="110">
        <v>1000</v>
      </c>
      <c r="N204" s="181">
        <f t="shared" si="5"/>
        <v>90.9090909090909</v>
      </c>
    </row>
    <row r="205" spans="1:14" s="269" customFormat="1" ht="13.5" customHeight="1">
      <c r="A205" s="329"/>
      <c r="B205" s="330"/>
      <c r="C205" s="331"/>
      <c r="D205" s="332" t="s">
        <v>346</v>
      </c>
      <c r="E205" s="519" t="s">
        <v>167</v>
      </c>
      <c r="F205" s="682"/>
      <c r="G205" s="682"/>
      <c r="H205" s="682"/>
      <c r="I205" s="683"/>
      <c r="J205" s="294">
        <v>858</v>
      </c>
      <c r="K205" s="295">
        <v>400</v>
      </c>
      <c r="L205" s="471">
        <v>560</v>
      </c>
      <c r="M205" s="295">
        <v>700</v>
      </c>
      <c r="N205" s="181">
        <f t="shared" si="5"/>
        <v>175</v>
      </c>
    </row>
    <row r="206" spans="1:14" s="269" customFormat="1" ht="12.75">
      <c r="A206" s="389"/>
      <c r="B206" s="325"/>
      <c r="C206" s="326"/>
      <c r="D206" s="327">
        <v>613113</v>
      </c>
      <c r="E206" s="519" t="s">
        <v>168</v>
      </c>
      <c r="F206" s="520"/>
      <c r="G206" s="520"/>
      <c r="H206" s="520"/>
      <c r="I206" s="521"/>
      <c r="J206" s="61">
        <v>8996</v>
      </c>
      <c r="K206" s="110">
        <v>5300</v>
      </c>
      <c r="L206" s="469">
        <v>5732</v>
      </c>
      <c r="M206" s="110">
        <v>5800</v>
      </c>
      <c r="N206" s="181">
        <f t="shared" si="5"/>
        <v>109.43396226415094</v>
      </c>
    </row>
    <row r="207" spans="1:14" s="269" customFormat="1" ht="12.75">
      <c r="A207" s="324"/>
      <c r="B207" s="325"/>
      <c r="C207" s="326"/>
      <c r="D207" s="327">
        <v>613114</v>
      </c>
      <c r="E207" s="519" t="s">
        <v>169</v>
      </c>
      <c r="F207" s="520"/>
      <c r="G207" s="520"/>
      <c r="H207" s="520"/>
      <c r="I207" s="521"/>
      <c r="J207" s="61">
        <v>0</v>
      </c>
      <c r="K207" s="110">
        <v>0</v>
      </c>
      <c r="L207" s="469">
        <v>0</v>
      </c>
      <c r="M207" s="110">
        <v>0</v>
      </c>
      <c r="N207" s="181" t="e">
        <f t="shared" si="5"/>
        <v>#DIV/0!</v>
      </c>
    </row>
    <row r="208" spans="1:14" s="269" customFormat="1" ht="12.75">
      <c r="A208" s="333"/>
      <c r="B208" s="325"/>
      <c r="C208" s="326"/>
      <c r="D208" s="327">
        <v>613115</v>
      </c>
      <c r="E208" s="519" t="s">
        <v>170</v>
      </c>
      <c r="F208" s="520"/>
      <c r="G208" s="520"/>
      <c r="H208" s="520"/>
      <c r="I208" s="521"/>
      <c r="J208" s="61">
        <v>4058</v>
      </c>
      <c r="K208" s="110">
        <v>3300</v>
      </c>
      <c r="L208" s="469">
        <v>1963</v>
      </c>
      <c r="M208" s="110">
        <v>3000</v>
      </c>
      <c r="N208" s="181">
        <f t="shared" si="5"/>
        <v>90.9090909090909</v>
      </c>
    </row>
    <row r="209" spans="1:14" ht="15">
      <c r="A209" s="236"/>
      <c r="B209" s="387"/>
      <c r="C209" s="388"/>
      <c r="D209" s="132">
        <v>613120</v>
      </c>
      <c r="E209" s="635" t="s">
        <v>171</v>
      </c>
      <c r="F209" s="636"/>
      <c r="G209" s="636"/>
      <c r="H209" s="636"/>
      <c r="I209" s="637"/>
      <c r="J209" s="57">
        <f>SUM(J210:J218)</f>
        <v>22482</v>
      </c>
      <c r="K209" s="113">
        <f>SUM(K210:K218)</f>
        <v>5400</v>
      </c>
      <c r="L209" s="467">
        <f>SUM(L210:L218)</f>
        <v>7381</v>
      </c>
      <c r="M209" s="113">
        <f>SUM(M210:M218)</f>
        <v>5900</v>
      </c>
      <c r="N209" s="181">
        <f>M209/K209*100</f>
        <v>109.25925925925925</v>
      </c>
    </row>
    <row r="210" spans="1:14" s="269" customFormat="1" ht="12.75">
      <c r="A210" s="333"/>
      <c r="B210" s="325"/>
      <c r="C210" s="326"/>
      <c r="D210" s="327">
        <v>613121</v>
      </c>
      <c r="E210" s="519" t="s">
        <v>360</v>
      </c>
      <c r="F210" s="520"/>
      <c r="G210" s="520"/>
      <c r="H210" s="520"/>
      <c r="I210" s="521"/>
      <c r="J210" s="61">
        <v>0</v>
      </c>
      <c r="K210" s="110">
        <v>1000</v>
      </c>
      <c r="L210" s="469">
        <v>4208</v>
      </c>
      <c r="M210" s="110">
        <v>1500</v>
      </c>
      <c r="N210" s="181">
        <f>M210/K210*100</f>
        <v>150</v>
      </c>
    </row>
    <row r="211" spans="1:14" s="370" customFormat="1" ht="12.75">
      <c r="A211" s="284"/>
      <c r="B211" s="373"/>
      <c r="C211" s="483"/>
      <c r="D211" s="483"/>
      <c r="E211" s="374"/>
      <c r="F211" s="374"/>
      <c r="G211" s="374"/>
      <c r="H211" s="374"/>
      <c r="I211" s="374"/>
      <c r="J211" s="184"/>
      <c r="K211" s="184"/>
      <c r="L211" s="184"/>
      <c r="M211" s="184"/>
      <c r="N211" s="186"/>
    </row>
    <row r="212" spans="1:14" s="370" customFormat="1" ht="12.75">
      <c r="A212" s="284"/>
      <c r="B212" s="373"/>
      <c r="C212" s="483"/>
      <c r="D212" s="483"/>
      <c r="E212" s="374"/>
      <c r="F212" s="374"/>
      <c r="G212" s="374"/>
      <c r="H212" s="374"/>
      <c r="I212" s="374"/>
      <c r="J212" s="184"/>
      <c r="K212" s="184"/>
      <c r="L212" s="184"/>
      <c r="M212" s="184"/>
      <c r="N212" s="186"/>
    </row>
    <row r="213" spans="1:14" s="284" customFormat="1" ht="12.75">
      <c r="A213" s="547" t="s">
        <v>8</v>
      </c>
      <c r="B213" s="547"/>
      <c r="C213" s="547"/>
      <c r="D213" s="547"/>
      <c r="E213" s="547"/>
      <c r="F213" s="547"/>
      <c r="G213" s="547"/>
      <c r="H213" s="547"/>
      <c r="I213" s="547"/>
      <c r="J213" s="547"/>
      <c r="K213" s="547"/>
      <c r="L213" s="547"/>
      <c r="M213" s="547"/>
      <c r="N213" s="547"/>
    </row>
    <row r="214" spans="1:14" ht="13.5" customHeight="1">
      <c r="A214" s="446" t="s">
        <v>4</v>
      </c>
      <c r="B214" s="446" t="s">
        <v>5</v>
      </c>
      <c r="C214" s="446" t="s">
        <v>6</v>
      </c>
      <c r="D214" s="446" t="s">
        <v>7</v>
      </c>
      <c r="E214" s="525" t="s">
        <v>8</v>
      </c>
      <c r="F214" s="525"/>
      <c r="G214" s="525"/>
      <c r="H214" s="525"/>
      <c r="I214" s="525"/>
      <c r="J214" s="447" t="s">
        <v>9</v>
      </c>
      <c r="K214" s="447" t="s">
        <v>10</v>
      </c>
      <c r="L214" s="447" t="s">
        <v>11</v>
      </c>
      <c r="M214" s="447" t="s">
        <v>12</v>
      </c>
      <c r="N214" s="448" t="s">
        <v>13</v>
      </c>
    </row>
    <row r="215" spans="1:14" s="269" customFormat="1" ht="12.75">
      <c r="A215" s="333"/>
      <c r="B215" s="325"/>
      <c r="C215" s="326"/>
      <c r="D215" s="327">
        <v>613122</v>
      </c>
      <c r="E215" s="519" t="s">
        <v>361</v>
      </c>
      <c r="F215" s="520"/>
      <c r="G215" s="520"/>
      <c r="H215" s="520"/>
      <c r="I215" s="521"/>
      <c r="J215" s="61">
        <v>2099</v>
      </c>
      <c r="K215" s="110">
        <v>500</v>
      </c>
      <c r="L215" s="469">
        <v>565</v>
      </c>
      <c r="M215" s="110">
        <v>500</v>
      </c>
      <c r="N215" s="181">
        <f>M215/K215*100</f>
        <v>100</v>
      </c>
    </row>
    <row r="216" spans="1:14" s="269" customFormat="1" ht="12.75">
      <c r="A216" s="333"/>
      <c r="B216" s="325"/>
      <c r="C216" s="326"/>
      <c r="D216" s="327">
        <v>613123</v>
      </c>
      <c r="E216" s="519" t="s">
        <v>291</v>
      </c>
      <c r="F216" s="520"/>
      <c r="G216" s="520"/>
      <c r="H216" s="520"/>
      <c r="I216" s="521"/>
      <c r="J216" s="61">
        <v>756</v>
      </c>
      <c r="K216" s="110">
        <v>400</v>
      </c>
      <c r="L216" s="469">
        <v>244</v>
      </c>
      <c r="M216" s="110">
        <v>400</v>
      </c>
      <c r="N216" s="181">
        <f>M216/K216*100</f>
        <v>100</v>
      </c>
    </row>
    <row r="217" spans="1:14" s="269" customFormat="1" ht="12.75">
      <c r="A217" s="333"/>
      <c r="B217" s="325"/>
      <c r="C217" s="326"/>
      <c r="D217" s="327">
        <v>613124</v>
      </c>
      <c r="E217" s="519" t="s">
        <v>292</v>
      </c>
      <c r="F217" s="520"/>
      <c r="G217" s="520"/>
      <c r="H217" s="520"/>
      <c r="I217" s="521"/>
      <c r="J217" s="61">
        <v>3290</v>
      </c>
      <c r="K217" s="110">
        <v>1500</v>
      </c>
      <c r="L217" s="469">
        <v>39</v>
      </c>
      <c r="M217" s="110">
        <v>1000</v>
      </c>
      <c r="N217" s="181">
        <f aca="true" t="shared" si="6" ref="N217:N248">M217/K217*100</f>
        <v>66.66666666666666</v>
      </c>
    </row>
    <row r="218" spans="1:14" s="269" customFormat="1" ht="12.75">
      <c r="A218" s="333"/>
      <c r="B218" s="325"/>
      <c r="C218" s="326"/>
      <c r="D218" s="327">
        <v>613125</v>
      </c>
      <c r="E218" s="519" t="s">
        <v>172</v>
      </c>
      <c r="F218" s="520"/>
      <c r="G218" s="520"/>
      <c r="H218" s="520"/>
      <c r="I218" s="521"/>
      <c r="J218" s="61">
        <v>16337</v>
      </c>
      <c r="K218" s="110">
        <v>2000</v>
      </c>
      <c r="L218" s="469">
        <v>2325</v>
      </c>
      <c r="M218" s="110">
        <v>2500</v>
      </c>
      <c r="N218" s="181">
        <f t="shared" si="6"/>
        <v>125</v>
      </c>
    </row>
    <row r="219" spans="1:14" ht="15">
      <c r="A219" s="266">
        <v>5</v>
      </c>
      <c r="B219" s="154"/>
      <c r="C219" s="74">
        <v>613200</v>
      </c>
      <c r="D219" s="74"/>
      <c r="E219" s="552" t="s">
        <v>173</v>
      </c>
      <c r="F219" s="553"/>
      <c r="G219" s="553"/>
      <c r="H219" s="553"/>
      <c r="I219" s="554"/>
      <c r="J219" s="56">
        <f>J220</f>
        <v>77288</v>
      </c>
      <c r="K219" s="93">
        <f>K220</f>
        <v>67700</v>
      </c>
      <c r="L219" s="470">
        <f>L220</f>
        <v>48444</v>
      </c>
      <c r="M219" s="93">
        <f>M220</f>
        <v>70000</v>
      </c>
      <c r="N219" s="181">
        <f t="shared" si="6"/>
        <v>103.39734121122599</v>
      </c>
    </row>
    <row r="220" spans="1:14" ht="15">
      <c r="A220" s="227"/>
      <c r="B220" s="163"/>
      <c r="C220" s="168"/>
      <c r="D220" s="74">
        <v>613210</v>
      </c>
      <c r="E220" s="552" t="s">
        <v>173</v>
      </c>
      <c r="F220" s="553"/>
      <c r="G220" s="553"/>
      <c r="H220" s="553"/>
      <c r="I220" s="554"/>
      <c r="J220" s="56">
        <f>J221+J222+J223+J224</f>
        <v>77288</v>
      </c>
      <c r="K220" s="93">
        <f>SUM(K221:K224)</f>
        <v>67700</v>
      </c>
      <c r="L220" s="470">
        <f>SUM(L221:L224)</f>
        <v>48444</v>
      </c>
      <c r="M220" s="93">
        <f>SUM(M221:M224)</f>
        <v>70000</v>
      </c>
      <c r="N220" s="181">
        <f t="shared" si="6"/>
        <v>103.39734121122599</v>
      </c>
    </row>
    <row r="221" spans="1:14" s="269" customFormat="1" ht="12.75">
      <c r="A221" s="333"/>
      <c r="B221" s="325"/>
      <c r="C221" s="326"/>
      <c r="D221" s="327">
        <v>613211</v>
      </c>
      <c r="E221" s="519" t="s">
        <v>174</v>
      </c>
      <c r="F221" s="520"/>
      <c r="G221" s="520"/>
      <c r="H221" s="520"/>
      <c r="I221" s="521"/>
      <c r="J221" s="61">
        <v>64039</v>
      </c>
      <c r="K221" s="110">
        <v>57000</v>
      </c>
      <c r="L221" s="469">
        <v>45490</v>
      </c>
      <c r="M221" s="110">
        <v>55000</v>
      </c>
      <c r="N221" s="181">
        <f t="shared" si="6"/>
        <v>96.49122807017544</v>
      </c>
    </row>
    <row r="222" spans="1:14" s="269" customFormat="1" ht="12.75">
      <c r="A222" s="333"/>
      <c r="B222" s="325"/>
      <c r="C222" s="326"/>
      <c r="D222" s="327">
        <v>613214</v>
      </c>
      <c r="E222" s="519" t="s">
        <v>175</v>
      </c>
      <c r="F222" s="520"/>
      <c r="G222" s="520"/>
      <c r="H222" s="520"/>
      <c r="I222" s="521"/>
      <c r="J222" s="61">
        <v>6229</v>
      </c>
      <c r="K222" s="110">
        <v>8000</v>
      </c>
      <c r="L222" s="469">
        <v>2876</v>
      </c>
      <c r="M222" s="110">
        <v>4000</v>
      </c>
      <c r="N222" s="181">
        <f t="shared" si="6"/>
        <v>50</v>
      </c>
    </row>
    <row r="223" spans="1:14" s="269" customFormat="1" ht="12.75">
      <c r="A223" s="333"/>
      <c r="B223" s="325"/>
      <c r="C223" s="326"/>
      <c r="D223" s="327">
        <v>613215</v>
      </c>
      <c r="E223" s="519" t="s">
        <v>176</v>
      </c>
      <c r="F223" s="520"/>
      <c r="G223" s="520"/>
      <c r="H223" s="520"/>
      <c r="I223" s="521"/>
      <c r="J223" s="61">
        <v>7020</v>
      </c>
      <c r="K223" s="110">
        <v>2700</v>
      </c>
      <c r="L223" s="469">
        <v>78</v>
      </c>
      <c r="M223" s="110">
        <v>11000</v>
      </c>
      <c r="N223" s="181">
        <f t="shared" si="6"/>
        <v>407.40740740740745</v>
      </c>
    </row>
    <row r="224" spans="1:14" s="269" customFormat="1" ht="12.75">
      <c r="A224" s="333"/>
      <c r="B224" s="325"/>
      <c r="C224" s="326"/>
      <c r="D224" s="327">
        <v>613216</v>
      </c>
      <c r="E224" s="519" t="s">
        <v>293</v>
      </c>
      <c r="F224" s="520"/>
      <c r="G224" s="520"/>
      <c r="H224" s="520"/>
      <c r="I224" s="521"/>
      <c r="J224" s="61">
        <v>0</v>
      </c>
      <c r="K224" s="110">
        <v>0</v>
      </c>
      <c r="L224" s="469">
        <v>0</v>
      </c>
      <c r="M224" s="110">
        <v>0</v>
      </c>
      <c r="N224" s="181" t="e">
        <f t="shared" si="6"/>
        <v>#DIV/0!</v>
      </c>
    </row>
    <row r="225" spans="1:14" ht="15">
      <c r="A225" s="266">
        <v>6</v>
      </c>
      <c r="B225" s="154"/>
      <c r="C225" s="73">
        <v>613300</v>
      </c>
      <c r="D225" s="74"/>
      <c r="E225" s="552" t="s">
        <v>177</v>
      </c>
      <c r="F225" s="553"/>
      <c r="G225" s="553"/>
      <c r="H225" s="553"/>
      <c r="I225" s="554"/>
      <c r="J225" s="56">
        <f>J226+J231</f>
        <v>73344</v>
      </c>
      <c r="K225" s="93">
        <f>K226+K231</f>
        <v>71600</v>
      </c>
      <c r="L225" s="470">
        <f>L226+L231</f>
        <v>49122</v>
      </c>
      <c r="M225" s="93">
        <f>M226+M231</f>
        <v>75300</v>
      </c>
      <c r="N225" s="181">
        <f t="shared" si="6"/>
        <v>105.16759776536313</v>
      </c>
    </row>
    <row r="226" spans="1:14" ht="15">
      <c r="A226" s="227"/>
      <c r="B226" s="163"/>
      <c r="C226" s="168"/>
      <c r="D226" s="74">
        <v>613310</v>
      </c>
      <c r="E226" s="552" t="s">
        <v>178</v>
      </c>
      <c r="F226" s="553"/>
      <c r="G226" s="553"/>
      <c r="H226" s="553"/>
      <c r="I226" s="554"/>
      <c r="J226" s="56">
        <f>J227+J228+J229+J230</f>
        <v>35126</v>
      </c>
      <c r="K226" s="93">
        <f>SUM(K227:K230)</f>
        <v>33200</v>
      </c>
      <c r="L226" s="470">
        <f>SUM(L227:L230)</f>
        <v>26973</v>
      </c>
      <c r="M226" s="93">
        <f>SUM(M227:M230)</f>
        <v>34900</v>
      </c>
      <c r="N226" s="181">
        <f t="shared" si="6"/>
        <v>105.12048192771084</v>
      </c>
    </row>
    <row r="227" spans="1:14" s="269" customFormat="1" ht="12.75">
      <c r="A227" s="333"/>
      <c r="B227" s="325"/>
      <c r="C227" s="326"/>
      <c r="D227" s="327">
        <v>613311</v>
      </c>
      <c r="E227" s="519" t="s">
        <v>334</v>
      </c>
      <c r="F227" s="520"/>
      <c r="G227" s="520"/>
      <c r="H227" s="520"/>
      <c r="I227" s="521"/>
      <c r="J227" s="61">
        <v>1014</v>
      </c>
      <c r="K227" s="110">
        <v>1000</v>
      </c>
      <c r="L227" s="469">
        <v>509</v>
      </c>
      <c r="M227" s="110">
        <v>1000</v>
      </c>
      <c r="N227" s="181">
        <f t="shared" si="6"/>
        <v>100</v>
      </c>
    </row>
    <row r="228" spans="1:14" s="269" customFormat="1" ht="12.75">
      <c r="A228" s="333"/>
      <c r="B228" s="325"/>
      <c r="C228" s="326"/>
      <c r="D228" s="327">
        <v>613312</v>
      </c>
      <c r="E228" s="519" t="s">
        <v>179</v>
      </c>
      <c r="F228" s="520"/>
      <c r="G228" s="520"/>
      <c r="H228" s="520"/>
      <c r="I228" s="521"/>
      <c r="J228" s="61">
        <v>2959</v>
      </c>
      <c r="K228" s="110">
        <v>2900</v>
      </c>
      <c r="L228" s="469">
        <v>2179</v>
      </c>
      <c r="M228" s="110">
        <v>2900</v>
      </c>
      <c r="N228" s="181">
        <f t="shared" si="6"/>
        <v>100</v>
      </c>
    </row>
    <row r="229" spans="1:14" s="269" customFormat="1" ht="12.75">
      <c r="A229" s="333"/>
      <c r="B229" s="325"/>
      <c r="C229" s="326"/>
      <c r="D229" s="327">
        <v>613313</v>
      </c>
      <c r="E229" s="519" t="s">
        <v>180</v>
      </c>
      <c r="F229" s="520"/>
      <c r="G229" s="520"/>
      <c r="H229" s="520"/>
      <c r="I229" s="521"/>
      <c r="J229" s="61">
        <v>16249</v>
      </c>
      <c r="K229" s="110">
        <v>13900</v>
      </c>
      <c r="L229" s="469">
        <v>11866</v>
      </c>
      <c r="M229" s="110">
        <v>15000</v>
      </c>
      <c r="N229" s="181">
        <f t="shared" si="6"/>
        <v>107.91366906474819</v>
      </c>
    </row>
    <row r="230" spans="1:14" s="269" customFormat="1" ht="12.75">
      <c r="A230" s="333"/>
      <c r="B230" s="325"/>
      <c r="C230" s="326"/>
      <c r="D230" s="327">
        <v>613314</v>
      </c>
      <c r="E230" s="519" t="s">
        <v>181</v>
      </c>
      <c r="F230" s="520"/>
      <c r="G230" s="520"/>
      <c r="H230" s="520"/>
      <c r="I230" s="521"/>
      <c r="J230" s="61">
        <v>14904</v>
      </c>
      <c r="K230" s="110">
        <v>15400</v>
      </c>
      <c r="L230" s="469">
        <v>12419</v>
      </c>
      <c r="M230" s="110">
        <v>16000</v>
      </c>
      <c r="N230" s="181">
        <f t="shared" si="6"/>
        <v>103.89610389610388</v>
      </c>
    </row>
    <row r="231" spans="1:14" ht="15">
      <c r="A231" s="227"/>
      <c r="B231" s="163"/>
      <c r="C231" s="168"/>
      <c r="D231" s="74">
        <v>613320</v>
      </c>
      <c r="E231" s="552" t="s">
        <v>182</v>
      </c>
      <c r="F231" s="553"/>
      <c r="G231" s="553"/>
      <c r="H231" s="553"/>
      <c r="I231" s="554"/>
      <c r="J231" s="56">
        <f>SUM(J232:J234)</f>
        <v>38218</v>
      </c>
      <c r="K231" s="93">
        <f>K232+K233+K234</f>
        <v>38400</v>
      </c>
      <c r="L231" s="470">
        <f>SUM(L232:L234)</f>
        <v>22149</v>
      </c>
      <c r="M231" s="93">
        <f>M232+M233+M234</f>
        <v>40400</v>
      </c>
      <c r="N231" s="181">
        <f t="shared" si="6"/>
        <v>105.20833333333333</v>
      </c>
    </row>
    <row r="232" spans="1:14" s="269" customFormat="1" ht="12.75">
      <c r="A232" s="333"/>
      <c r="B232" s="325"/>
      <c r="C232" s="326"/>
      <c r="D232" s="327">
        <v>613321</v>
      </c>
      <c r="E232" s="519" t="s">
        <v>183</v>
      </c>
      <c r="F232" s="520"/>
      <c r="G232" s="520"/>
      <c r="H232" s="520"/>
      <c r="I232" s="521"/>
      <c r="J232" s="61">
        <v>18292</v>
      </c>
      <c r="K232" s="110">
        <v>17000</v>
      </c>
      <c r="L232" s="469">
        <v>14846</v>
      </c>
      <c r="M232" s="110">
        <v>19000</v>
      </c>
      <c r="N232" s="181">
        <f t="shared" si="6"/>
        <v>111.76470588235294</v>
      </c>
    </row>
    <row r="233" spans="1:14" s="269" customFormat="1" ht="12.75">
      <c r="A233" s="333"/>
      <c r="B233" s="325"/>
      <c r="C233" s="326"/>
      <c r="D233" s="327">
        <v>613322</v>
      </c>
      <c r="E233" s="519" t="s">
        <v>184</v>
      </c>
      <c r="F233" s="520"/>
      <c r="G233" s="520"/>
      <c r="H233" s="520"/>
      <c r="I233" s="521"/>
      <c r="J233" s="61">
        <v>3</v>
      </c>
      <c r="K233" s="110">
        <v>0</v>
      </c>
      <c r="L233" s="469">
        <v>0</v>
      </c>
      <c r="M233" s="110">
        <v>0</v>
      </c>
      <c r="N233" s="181" t="e">
        <f t="shared" si="6"/>
        <v>#DIV/0!</v>
      </c>
    </row>
    <row r="234" spans="1:15" s="269" customFormat="1" ht="12.75">
      <c r="A234" s="333"/>
      <c r="B234" s="325"/>
      <c r="C234" s="326"/>
      <c r="D234" s="327">
        <v>613324</v>
      </c>
      <c r="E234" s="519" t="s">
        <v>185</v>
      </c>
      <c r="F234" s="520"/>
      <c r="G234" s="520"/>
      <c r="H234" s="520"/>
      <c r="I234" s="521"/>
      <c r="J234" s="61">
        <v>19923</v>
      </c>
      <c r="K234" s="110">
        <v>21400</v>
      </c>
      <c r="L234" s="469">
        <v>7303</v>
      </c>
      <c r="M234" s="110">
        <v>21400</v>
      </c>
      <c r="N234" s="181">
        <f t="shared" si="6"/>
        <v>100</v>
      </c>
      <c r="O234" s="380"/>
    </row>
    <row r="235" spans="1:14" ht="15">
      <c r="A235" s="266">
        <v>7</v>
      </c>
      <c r="B235" s="154"/>
      <c r="C235" s="73">
        <v>613400</v>
      </c>
      <c r="D235" s="74"/>
      <c r="E235" s="552" t="s">
        <v>186</v>
      </c>
      <c r="F235" s="553"/>
      <c r="G235" s="553"/>
      <c r="H235" s="553"/>
      <c r="I235" s="554"/>
      <c r="J235" s="56">
        <f>J236+J239</f>
        <v>25129</v>
      </c>
      <c r="K235" s="91">
        <f>K236+K239</f>
        <v>18000</v>
      </c>
      <c r="L235" s="458">
        <f>L236+L239</f>
        <v>13161</v>
      </c>
      <c r="M235" s="91">
        <f>M236+M239</f>
        <v>17700</v>
      </c>
      <c r="N235" s="181">
        <f t="shared" si="6"/>
        <v>98.33333333333333</v>
      </c>
    </row>
    <row r="236" spans="1:14" ht="15.75" customHeight="1">
      <c r="A236" s="227"/>
      <c r="B236" s="182"/>
      <c r="C236" s="183"/>
      <c r="D236" s="74">
        <v>613410</v>
      </c>
      <c r="E236" s="552" t="s">
        <v>187</v>
      </c>
      <c r="F236" s="553"/>
      <c r="G236" s="553"/>
      <c r="H236" s="553"/>
      <c r="I236" s="554"/>
      <c r="J236" s="56">
        <f>J237+J238</f>
        <v>21494</v>
      </c>
      <c r="K236" s="93">
        <f>K237+K238</f>
        <v>16000</v>
      </c>
      <c r="L236" s="470">
        <f>SUM(L237:L238)</f>
        <v>10000</v>
      </c>
      <c r="M236" s="93">
        <f>M237+M238</f>
        <v>14500</v>
      </c>
      <c r="N236" s="181">
        <f t="shared" si="6"/>
        <v>90.625</v>
      </c>
    </row>
    <row r="237" spans="1:14" s="269" customFormat="1" ht="15.75" customHeight="1">
      <c r="A237" s="333"/>
      <c r="B237" s="313"/>
      <c r="C237" s="334"/>
      <c r="D237" s="327">
        <v>613415</v>
      </c>
      <c r="E237" s="519" t="s">
        <v>323</v>
      </c>
      <c r="F237" s="520"/>
      <c r="G237" s="520"/>
      <c r="H237" s="520"/>
      <c r="I237" s="521"/>
      <c r="J237" s="61">
        <v>4594</v>
      </c>
      <c r="K237" s="110">
        <v>3000</v>
      </c>
      <c r="L237" s="469">
        <v>2006</v>
      </c>
      <c r="M237" s="110">
        <v>2500</v>
      </c>
      <c r="N237" s="181">
        <f t="shared" si="6"/>
        <v>83.33333333333334</v>
      </c>
    </row>
    <row r="238" spans="1:14" s="269" customFormat="1" ht="15.75" customHeight="1">
      <c r="A238" s="333"/>
      <c r="B238" s="325"/>
      <c r="C238" s="326"/>
      <c r="D238" s="327">
        <v>613419</v>
      </c>
      <c r="E238" s="519" t="s">
        <v>188</v>
      </c>
      <c r="F238" s="520"/>
      <c r="G238" s="520"/>
      <c r="H238" s="520"/>
      <c r="I238" s="521"/>
      <c r="J238" s="61">
        <v>16900</v>
      </c>
      <c r="K238" s="110">
        <v>13000</v>
      </c>
      <c r="L238" s="469">
        <v>7994</v>
      </c>
      <c r="M238" s="110">
        <v>12000</v>
      </c>
      <c r="N238" s="181">
        <f t="shared" si="6"/>
        <v>92.3076923076923</v>
      </c>
    </row>
    <row r="239" spans="1:14" ht="14.25" customHeight="1">
      <c r="A239" s="286"/>
      <c r="B239" s="288"/>
      <c r="C239" s="285"/>
      <c r="D239" s="296" t="s">
        <v>347</v>
      </c>
      <c r="E239" s="552" t="s">
        <v>367</v>
      </c>
      <c r="F239" s="646"/>
      <c r="G239" s="646"/>
      <c r="H239" s="646"/>
      <c r="I239" s="647"/>
      <c r="J239" s="297">
        <f>J240+J241</f>
        <v>3635</v>
      </c>
      <c r="K239" s="298">
        <f>K240+K241</f>
        <v>2000</v>
      </c>
      <c r="L239" s="472">
        <f>L240+L241</f>
        <v>3161</v>
      </c>
      <c r="M239" s="298">
        <f>M240+M241</f>
        <v>3200</v>
      </c>
      <c r="N239" s="181">
        <f t="shared" si="6"/>
        <v>160</v>
      </c>
    </row>
    <row r="240" spans="1:14" s="269" customFormat="1" ht="12" customHeight="1">
      <c r="A240" s="333"/>
      <c r="B240" s="325"/>
      <c r="C240" s="326"/>
      <c r="D240" s="327">
        <v>613482</v>
      </c>
      <c r="E240" s="519" t="s">
        <v>189</v>
      </c>
      <c r="F240" s="520"/>
      <c r="G240" s="520"/>
      <c r="H240" s="520"/>
      <c r="I240" s="521"/>
      <c r="J240" s="61">
        <v>217</v>
      </c>
      <c r="K240" s="110">
        <v>200</v>
      </c>
      <c r="L240" s="469">
        <v>207</v>
      </c>
      <c r="M240" s="110">
        <v>200</v>
      </c>
      <c r="N240" s="181">
        <f t="shared" si="6"/>
        <v>100</v>
      </c>
    </row>
    <row r="241" spans="1:14" s="269" customFormat="1" ht="17.25" customHeight="1">
      <c r="A241" s="333"/>
      <c r="B241" s="325"/>
      <c r="C241" s="326"/>
      <c r="D241" s="327">
        <v>613484</v>
      </c>
      <c r="E241" s="519" t="s">
        <v>190</v>
      </c>
      <c r="F241" s="520"/>
      <c r="G241" s="520"/>
      <c r="H241" s="520"/>
      <c r="I241" s="521"/>
      <c r="J241" s="61">
        <v>3418</v>
      </c>
      <c r="K241" s="110">
        <v>1800</v>
      </c>
      <c r="L241" s="469">
        <v>2954</v>
      </c>
      <c r="M241" s="110">
        <v>3000</v>
      </c>
      <c r="N241" s="181">
        <f t="shared" si="6"/>
        <v>166.66666666666669</v>
      </c>
    </row>
    <row r="242" spans="1:14" ht="17.25" customHeight="1">
      <c r="A242" s="266">
        <v>8</v>
      </c>
      <c r="B242" s="154"/>
      <c r="C242" s="73">
        <v>613500</v>
      </c>
      <c r="D242" s="74"/>
      <c r="E242" s="552" t="s">
        <v>42</v>
      </c>
      <c r="F242" s="553"/>
      <c r="G242" s="553"/>
      <c r="H242" s="553"/>
      <c r="I242" s="554"/>
      <c r="J242" s="56">
        <f>J243+J246</f>
        <v>88461</v>
      </c>
      <c r="K242" s="93">
        <f>K243+K246</f>
        <v>80000</v>
      </c>
      <c r="L242" s="470">
        <f>L243+L246</f>
        <v>47907</v>
      </c>
      <c r="M242" s="93">
        <f>M243+M246</f>
        <v>66500</v>
      </c>
      <c r="N242" s="181">
        <f t="shared" si="6"/>
        <v>83.125</v>
      </c>
    </row>
    <row r="243" spans="1:14" ht="17.25" customHeight="1">
      <c r="A243" s="227"/>
      <c r="B243" s="163"/>
      <c r="C243" s="168"/>
      <c r="D243" s="74">
        <v>613510</v>
      </c>
      <c r="E243" s="552" t="s">
        <v>191</v>
      </c>
      <c r="F243" s="553"/>
      <c r="G243" s="553"/>
      <c r="H243" s="553"/>
      <c r="I243" s="554"/>
      <c r="J243" s="56">
        <f>J244+J245</f>
        <v>29987</v>
      </c>
      <c r="K243" s="93">
        <f>SUM(K244:K245)</f>
        <v>30000</v>
      </c>
      <c r="L243" s="470">
        <f>SUM(L244:L245)</f>
        <v>15624</v>
      </c>
      <c r="M243" s="93">
        <f>SUM(M244:M245)</f>
        <v>25000</v>
      </c>
      <c r="N243" s="181">
        <f t="shared" si="6"/>
        <v>83.33333333333334</v>
      </c>
    </row>
    <row r="244" spans="1:14" s="269" customFormat="1" ht="17.25" customHeight="1">
      <c r="A244" s="333"/>
      <c r="B244" s="325"/>
      <c r="C244" s="326"/>
      <c r="D244" s="327">
        <v>613511</v>
      </c>
      <c r="E244" s="519" t="s">
        <v>192</v>
      </c>
      <c r="F244" s="520"/>
      <c r="G244" s="520"/>
      <c r="H244" s="520"/>
      <c r="I244" s="521"/>
      <c r="J244" s="61">
        <v>50</v>
      </c>
      <c r="K244" s="110">
        <v>0</v>
      </c>
      <c r="L244" s="469">
        <v>0</v>
      </c>
      <c r="M244" s="110">
        <v>0</v>
      </c>
      <c r="N244" s="181" t="e">
        <f t="shared" si="6"/>
        <v>#DIV/0!</v>
      </c>
    </row>
    <row r="245" spans="1:14" s="269" customFormat="1" ht="17.25" customHeight="1">
      <c r="A245" s="333"/>
      <c r="B245" s="325"/>
      <c r="C245" s="326"/>
      <c r="D245" s="327">
        <v>613512</v>
      </c>
      <c r="E245" s="519" t="s">
        <v>193</v>
      </c>
      <c r="F245" s="520"/>
      <c r="G245" s="520"/>
      <c r="H245" s="520"/>
      <c r="I245" s="521"/>
      <c r="J245" s="61">
        <v>29937</v>
      </c>
      <c r="K245" s="110">
        <v>30000</v>
      </c>
      <c r="L245" s="469">
        <v>15624</v>
      </c>
      <c r="M245" s="110">
        <v>25000</v>
      </c>
      <c r="N245" s="181">
        <f t="shared" si="6"/>
        <v>83.33333333333334</v>
      </c>
    </row>
    <row r="246" spans="1:14" ht="17.25" customHeight="1">
      <c r="A246" s="227"/>
      <c r="B246" s="163"/>
      <c r="C246" s="169"/>
      <c r="D246" s="74">
        <v>613520</v>
      </c>
      <c r="E246" s="552" t="s">
        <v>194</v>
      </c>
      <c r="F246" s="553"/>
      <c r="G246" s="553"/>
      <c r="H246" s="553"/>
      <c r="I246" s="554"/>
      <c r="J246" s="56">
        <f>J247+J248</f>
        <v>58474</v>
      </c>
      <c r="K246" s="93">
        <f>SUM(K247:K248)</f>
        <v>50000</v>
      </c>
      <c r="L246" s="470">
        <f>L247+L248</f>
        <v>32283</v>
      </c>
      <c r="M246" s="93">
        <f>SUM(M247:M248)</f>
        <v>41500</v>
      </c>
      <c r="N246" s="181">
        <f t="shared" si="6"/>
        <v>83</v>
      </c>
    </row>
    <row r="247" spans="1:14" s="269" customFormat="1" ht="17.25" customHeight="1">
      <c r="A247" s="333"/>
      <c r="B247" s="209"/>
      <c r="C247" s="205"/>
      <c r="D247" s="327">
        <v>613523</v>
      </c>
      <c r="E247" s="519" t="s">
        <v>195</v>
      </c>
      <c r="F247" s="520"/>
      <c r="G247" s="520"/>
      <c r="H247" s="520"/>
      <c r="I247" s="521"/>
      <c r="J247" s="61">
        <v>2872</v>
      </c>
      <c r="K247" s="110">
        <v>3000</v>
      </c>
      <c r="L247" s="469">
        <v>5300</v>
      </c>
      <c r="M247" s="110">
        <v>5500</v>
      </c>
      <c r="N247" s="181">
        <f t="shared" si="6"/>
        <v>183.33333333333331</v>
      </c>
    </row>
    <row r="248" spans="1:14" s="269" customFormat="1" ht="17.25" customHeight="1">
      <c r="A248" s="333"/>
      <c r="B248" s="335"/>
      <c r="C248" s="336"/>
      <c r="D248" s="327">
        <v>613524</v>
      </c>
      <c r="E248" s="519" t="s">
        <v>322</v>
      </c>
      <c r="F248" s="520"/>
      <c r="G248" s="520"/>
      <c r="H248" s="520"/>
      <c r="I248" s="521"/>
      <c r="J248" s="61">
        <v>55602</v>
      </c>
      <c r="K248" s="110">
        <v>47000</v>
      </c>
      <c r="L248" s="469">
        <v>26983</v>
      </c>
      <c r="M248" s="110">
        <v>36000</v>
      </c>
      <c r="N248" s="181">
        <f t="shared" si="6"/>
        <v>76.59574468085107</v>
      </c>
    </row>
    <row r="249" spans="1:14" ht="17.25" customHeight="1">
      <c r="A249" s="266">
        <v>9</v>
      </c>
      <c r="B249" s="154"/>
      <c r="C249" s="73">
        <v>613600</v>
      </c>
      <c r="D249" s="74"/>
      <c r="E249" s="552" t="s">
        <v>16</v>
      </c>
      <c r="F249" s="553"/>
      <c r="G249" s="553"/>
      <c r="H249" s="553"/>
      <c r="I249" s="554"/>
      <c r="J249" s="56">
        <f>J251</f>
        <v>8958</v>
      </c>
      <c r="K249" s="91">
        <f>K250</f>
        <v>9000</v>
      </c>
      <c r="L249" s="458">
        <f>L251</f>
        <v>7843</v>
      </c>
      <c r="M249" s="91">
        <f>M250</f>
        <v>10500</v>
      </c>
      <c r="N249" s="181">
        <f>M249/K249*100</f>
        <v>116.66666666666667</v>
      </c>
    </row>
    <row r="250" spans="1:14" ht="15.75" customHeight="1">
      <c r="A250" s="227"/>
      <c r="B250" s="163"/>
      <c r="C250" s="281"/>
      <c r="D250" s="74">
        <v>613610</v>
      </c>
      <c r="E250" s="552" t="s">
        <v>196</v>
      </c>
      <c r="F250" s="553"/>
      <c r="G250" s="553"/>
      <c r="H250" s="553"/>
      <c r="I250" s="554"/>
      <c r="J250" s="56">
        <f>J251</f>
        <v>8958</v>
      </c>
      <c r="K250" s="93">
        <f>K251</f>
        <v>9000</v>
      </c>
      <c r="L250" s="470">
        <f>L251</f>
        <v>7843</v>
      </c>
      <c r="M250" s="93">
        <f>M251</f>
        <v>10500</v>
      </c>
      <c r="N250" s="181">
        <f>M250/K250*100</f>
        <v>116.66666666666667</v>
      </c>
    </row>
    <row r="251" spans="1:14" s="269" customFormat="1" ht="12.75">
      <c r="A251" s="333"/>
      <c r="B251" s="325"/>
      <c r="C251" s="336"/>
      <c r="D251" s="327">
        <v>613611</v>
      </c>
      <c r="E251" s="519" t="s">
        <v>197</v>
      </c>
      <c r="F251" s="520"/>
      <c r="G251" s="520"/>
      <c r="H251" s="520"/>
      <c r="I251" s="521"/>
      <c r="J251" s="61">
        <v>8958</v>
      </c>
      <c r="K251" s="110">
        <v>9000</v>
      </c>
      <c r="L251" s="469">
        <v>7843</v>
      </c>
      <c r="M251" s="110">
        <v>10500</v>
      </c>
      <c r="N251" s="181">
        <f>M251/K251*100</f>
        <v>116.66666666666667</v>
      </c>
    </row>
    <row r="252" spans="1:14" s="370" customFormat="1" ht="12.75">
      <c r="A252" s="284"/>
      <c r="B252" s="373"/>
      <c r="C252" s="400"/>
      <c r="D252" s="483"/>
      <c r="E252" s="374"/>
      <c r="F252" s="374"/>
      <c r="G252" s="374"/>
      <c r="H252" s="374"/>
      <c r="I252" s="374"/>
      <c r="J252" s="184"/>
      <c r="K252" s="184"/>
      <c r="L252" s="184"/>
      <c r="M252" s="184"/>
      <c r="N252" s="186"/>
    </row>
    <row r="253" spans="1:14" s="370" customFormat="1" ht="12.75">
      <c r="A253" s="284"/>
      <c r="B253" s="373"/>
      <c r="C253" s="400"/>
      <c r="D253" s="483"/>
      <c r="E253" s="374"/>
      <c r="F253" s="374"/>
      <c r="G253" s="374"/>
      <c r="H253" s="374"/>
      <c r="I253" s="374"/>
      <c r="J253" s="184"/>
      <c r="K253" s="184"/>
      <c r="L253" s="184"/>
      <c r="M253" s="184"/>
      <c r="N253" s="186"/>
    </row>
    <row r="254" spans="1:14" s="284" customFormat="1" ht="12.75">
      <c r="A254" s="547" t="s">
        <v>9</v>
      </c>
      <c r="B254" s="547"/>
      <c r="C254" s="547"/>
      <c r="D254" s="547"/>
      <c r="E254" s="547"/>
      <c r="F254" s="547"/>
      <c r="G254" s="547"/>
      <c r="H254" s="547"/>
      <c r="I254" s="547"/>
      <c r="J254" s="547"/>
      <c r="K254" s="547"/>
      <c r="L254" s="547"/>
      <c r="M254" s="547"/>
      <c r="N254" s="547"/>
    </row>
    <row r="255" spans="1:14" ht="13.5" customHeight="1">
      <c r="A255" s="446" t="s">
        <v>4</v>
      </c>
      <c r="B255" s="446" t="s">
        <v>5</v>
      </c>
      <c r="C255" s="446" t="s">
        <v>6</v>
      </c>
      <c r="D255" s="446" t="s">
        <v>7</v>
      </c>
      <c r="E255" s="525" t="s">
        <v>8</v>
      </c>
      <c r="F255" s="525"/>
      <c r="G255" s="525"/>
      <c r="H255" s="525"/>
      <c r="I255" s="525"/>
      <c r="J255" s="447" t="s">
        <v>9</v>
      </c>
      <c r="K255" s="447" t="s">
        <v>10</v>
      </c>
      <c r="L255" s="447" t="s">
        <v>11</v>
      </c>
      <c r="M255" s="447" t="s">
        <v>12</v>
      </c>
      <c r="N255" s="448" t="s">
        <v>13</v>
      </c>
    </row>
    <row r="256" spans="1:14" ht="15">
      <c r="A256" s="266">
        <v>10</v>
      </c>
      <c r="B256" s="154"/>
      <c r="C256" s="73">
        <v>613700</v>
      </c>
      <c r="D256" s="74"/>
      <c r="E256" s="552" t="s">
        <v>198</v>
      </c>
      <c r="F256" s="553"/>
      <c r="G256" s="553"/>
      <c r="H256" s="553"/>
      <c r="I256" s="554"/>
      <c r="J256" s="56">
        <f>J257+J262</f>
        <v>423615</v>
      </c>
      <c r="K256" s="91">
        <f>K257+K262</f>
        <v>390000</v>
      </c>
      <c r="L256" s="458">
        <f>L257+L262</f>
        <v>205844</v>
      </c>
      <c r="M256" s="91">
        <f>M257+M262</f>
        <v>273500</v>
      </c>
      <c r="N256" s="181">
        <f aca="true" t="shared" si="7" ref="N256:N286">M256/K256*100</f>
        <v>70.12820512820512</v>
      </c>
    </row>
    <row r="257" spans="1:14" ht="15">
      <c r="A257" s="227"/>
      <c r="B257" s="163"/>
      <c r="C257" s="281"/>
      <c r="D257" s="74">
        <v>613710</v>
      </c>
      <c r="E257" s="552" t="s">
        <v>199</v>
      </c>
      <c r="F257" s="553"/>
      <c r="G257" s="553"/>
      <c r="H257" s="553"/>
      <c r="I257" s="554"/>
      <c r="J257" s="56">
        <f>J258+J259+J260+J261</f>
        <v>13268</v>
      </c>
      <c r="K257" s="93">
        <f>SUM(K258:K261)</f>
        <v>7000</v>
      </c>
      <c r="L257" s="470">
        <f>SUM(L258:L261)</f>
        <v>695</v>
      </c>
      <c r="M257" s="93">
        <f>SUM(M258:M261)</f>
        <v>6500</v>
      </c>
      <c r="N257" s="181">
        <f t="shared" si="7"/>
        <v>92.85714285714286</v>
      </c>
    </row>
    <row r="258" spans="1:14" s="269" customFormat="1" ht="15.75" customHeight="1">
      <c r="A258" s="337"/>
      <c r="B258" s="325"/>
      <c r="C258" s="336"/>
      <c r="D258" s="338">
        <v>613711</v>
      </c>
      <c r="E258" s="519" t="s">
        <v>200</v>
      </c>
      <c r="F258" s="520"/>
      <c r="G258" s="520"/>
      <c r="H258" s="520"/>
      <c r="I258" s="521"/>
      <c r="J258" s="114">
        <v>8996</v>
      </c>
      <c r="K258" s="115">
        <v>5500</v>
      </c>
      <c r="L258" s="473">
        <v>652</v>
      </c>
      <c r="M258" s="115">
        <v>5000</v>
      </c>
      <c r="N258" s="181">
        <f t="shared" si="7"/>
        <v>90.9090909090909</v>
      </c>
    </row>
    <row r="259" spans="1:14" s="269" customFormat="1" ht="15.75" customHeight="1">
      <c r="A259" s="337"/>
      <c r="B259" s="325"/>
      <c r="C259" s="336"/>
      <c r="D259" s="338">
        <v>613712</v>
      </c>
      <c r="E259" s="519" t="s">
        <v>201</v>
      </c>
      <c r="F259" s="520"/>
      <c r="G259" s="520"/>
      <c r="H259" s="520"/>
      <c r="I259" s="521"/>
      <c r="J259" s="114">
        <v>2955</v>
      </c>
      <c r="K259" s="115">
        <v>1000</v>
      </c>
      <c r="L259" s="473">
        <v>0</v>
      </c>
      <c r="M259" s="115">
        <v>1000</v>
      </c>
      <c r="N259" s="181">
        <f t="shared" si="7"/>
        <v>100</v>
      </c>
    </row>
    <row r="260" spans="1:14" s="269" customFormat="1" ht="15.75" customHeight="1">
      <c r="A260" s="337"/>
      <c r="B260" s="325"/>
      <c r="C260" s="336"/>
      <c r="D260" s="338">
        <v>613713</v>
      </c>
      <c r="E260" s="519" t="s">
        <v>202</v>
      </c>
      <c r="F260" s="520"/>
      <c r="G260" s="520"/>
      <c r="H260" s="520"/>
      <c r="I260" s="521"/>
      <c r="J260" s="114">
        <v>850</v>
      </c>
      <c r="K260" s="115">
        <v>500</v>
      </c>
      <c r="L260" s="473">
        <v>14</v>
      </c>
      <c r="M260" s="115">
        <v>500</v>
      </c>
      <c r="N260" s="181">
        <f t="shared" si="7"/>
        <v>100</v>
      </c>
    </row>
    <row r="261" spans="1:14" s="269" customFormat="1" ht="15.75" customHeight="1">
      <c r="A261" s="337"/>
      <c r="B261" s="325"/>
      <c r="C261" s="336"/>
      <c r="D261" s="338">
        <v>613714</v>
      </c>
      <c r="E261" s="519" t="s">
        <v>203</v>
      </c>
      <c r="F261" s="520"/>
      <c r="G261" s="520"/>
      <c r="H261" s="520"/>
      <c r="I261" s="521"/>
      <c r="J261" s="114">
        <v>467</v>
      </c>
      <c r="K261" s="115">
        <v>0</v>
      </c>
      <c r="L261" s="473">
        <v>29</v>
      </c>
      <c r="M261" s="115">
        <v>0</v>
      </c>
      <c r="N261" s="181" t="e">
        <f t="shared" si="7"/>
        <v>#DIV/0!</v>
      </c>
    </row>
    <row r="262" spans="1:14" ht="15.75" customHeight="1">
      <c r="A262" s="230"/>
      <c r="B262" s="163"/>
      <c r="C262" s="281"/>
      <c r="D262" s="170">
        <v>613720</v>
      </c>
      <c r="E262" s="552" t="s">
        <v>204</v>
      </c>
      <c r="F262" s="553"/>
      <c r="G262" s="553"/>
      <c r="H262" s="553"/>
      <c r="I262" s="554"/>
      <c r="J262" s="58">
        <f>J263+J264+J265+J266</f>
        <v>410347</v>
      </c>
      <c r="K262" s="119">
        <f>SUM(K263:K266)</f>
        <v>383000</v>
      </c>
      <c r="L262" s="474">
        <f>SUM(L263:L266)</f>
        <v>205149</v>
      </c>
      <c r="M262" s="119">
        <f>SUM(M263:M266)</f>
        <v>267000</v>
      </c>
      <c r="N262" s="181">
        <f t="shared" si="7"/>
        <v>69.71279373368147</v>
      </c>
    </row>
    <row r="263" spans="1:14" s="269" customFormat="1" ht="15.75" customHeight="1">
      <c r="A263" s="337"/>
      <c r="B263" s="325"/>
      <c r="C263" s="336"/>
      <c r="D263" s="338">
        <v>613721</v>
      </c>
      <c r="E263" s="519" t="s">
        <v>205</v>
      </c>
      <c r="F263" s="520"/>
      <c r="G263" s="520"/>
      <c r="H263" s="520"/>
      <c r="I263" s="521"/>
      <c r="J263" s="114">
        <v>66496</v>
      </c>
      <c r="K263" s="115">
        <v>44000</v>
      </c>
      <c r="L263" s="473">
        <v>2252</v>
      </c>
      <c r="M263" s="115">
        <v>5000</v>
      </c>
      <c r="N263" s="181">
        <f t="shared" si="7"/>
        <v>11.363636363636363</v>
      </c>
    </row>
    <row r="264" spans="1:14" s="269" customFormat="1" ht="15.75" customHeight="1">
      <c r="A264" s="337"/>
      <c r="B264" s="325"/>
      <c r="C264" s="336"/>
      <c r="D264" s="338">
        <v>613722</v>
      </c>
      <c r="E264" s="541" t="s">
        <v>206</v>
      </c>
      <c r="F264" s="542"/>
      <c r="G264" s="542"/>
      <c r="H264" s="542"/>
      <c r="I264" s="543"/>
      <c r="J264" s="114">
        <v>8367</v>
      </c>
      <c r="K264" s="115">
        <v>5000</v>
      </c>
      <c r="L264" s="473">
        <v>7655</v>
      </c>
      <c r="M264" s="115">
        <v>7000</v>
      </c>
      <c r="N264" s="181">
        <f t="shared" si="7"/>
        <v>140</v>
      </c>
    </row>
    <row r="265" spans="1:14" s="269" customFormat="1" ht="15.75" customHeight="1">
      <c r="A265" s="337"/>
      <c r="B265" s="325"/>
      <c r="C265" s="336"/>
      <c r="D265" s="338">
        <v>613723</v>
      </c>
      <c r="E265" s="541" t="s">
        <v>207</v>
      </c>
      <c r="F265" s="542"/>
      <c r="G265" s="542"/>
      <c r="H265" s="542"/>
      <c r="I265" s="543"/>
      <c r="J265" s="114">
        <v>6612</v>
      </c>
      <c r="K265" s="115">
        <v>4000</v>
      </c>
      <c r="L265" s="473">
        <v>6026</v>
      </c>
      <c r="M265" s="115">
        <v>5000</v>
      </c>
      <c r="N265" s="181">
        <f t="shared" si="7"/>
        <v>125</v>
      </c>
    </row>
    <row r="266" spans="1:14" s="269" customFormat="1" ht="18.75" customHeight="1">
      <c r="A266" s="337"/>
      <c r="B266" s="311"/>
      <c r="C266" s="339"/>
      <c r="D266" s="338">
        <v>613724</v>
      </c>
      <c r="E266" s="541" t="s">
        <v>333</v>
      </c>
      <c r="F266" s="542"/>
      <c r="G266" s="542"/>
      <c r="H266" s="542"/>
      <c r="I266" s="543"/>
      <c r="J266" s="114">
        <v>328872</v>
      </c>
      <c r="K266" s="115">
        <v>330000</v>
      </c>
      <c r="L266" s="473">
        <v>189216</v>
      </c>
      <c r="M266" s="115">
        <v>250000</v>
      </c>
      <c r="N266" s="181">
        <f t="shared" si="7"/>
        <v>75.75757575757575</v>
      </c>
    </row>
    <row r="267" spans="1:14" ht="17.25" customHeight="1">
      <c r="A267" s="226" t="s">
        <v>65</v>
      </c>
      <c r="B267" s="154"/>
      <c r="C267" s="73">
        <v>613800</v>
      </c>
      <c r="D267" s="74"/>
      <c r="E267" s="544" t="s">
        <v>208</v>
      </c>
      <c r="F267" s="545"/>
      <c r="G267" s="545"/>
      <c r="H267" s="545"/>
      <c r="I267" s="546"/>
      <c r="J267" s="56">
        <f>J268+J270</f>
        <v>6989</v>
      </c>
      <c r="K267" s="91">
        <f>K268+K271</f>
        <v>5000</v>
      </c>
      <c r="L267" s="458">
        <f>L268+L270</f>
        <v>7729</v>
      </c>
      <c r="M267" s="91">
        <f>M271+M268</f>
        <v>5000</v>
      </c>
      <c r="N267" s="181">
        <f t="shared" si="7"/>
        <v>100</v>
      </c>
    </row>
    <row r="268" spans="1:14" ht="17.25" customHeight="1">
      <c r="A268" s="485"/>
      <c r="B268" s="182"/>
      <c r="C268" s="281"/>
      <c r="D268" s="170">
        <v>613810</v>
      </c>
      <c r="E268" s="544" t="s">
        <v>449</v>
      </c>
      <c r="F268" s="545"/>
      <c r="G268" s="545"/>
      <c r="H268" s="545"/>
      <c r="I268" s="546"/>
      <c r="J268" s="58">
        <f>J269</f>
        <v>0</v>
      </c>
      <c r="K268" s="119">
        <f>K269</f>
        <v>0</v>
      </c>
      <c r="L268" s="474">
        <f>L269</f>
        <v>480</v>
      </c>
      <c r="M268" s="119">
        <f>M269</f>
        <v>1440</v>
      </c>
      <c r="N268" s="181" t="e">
        <f t="shared" si="7"/>
        <v>#DIV/0!</v>
      </c>
    </row>
    <row r="269" spans="1:14" ht="17.25" customHeight="1">
      <c r="A269" s="487"/>
      <c r="B269" s="313"/>
      <c r="C269" s="205"/>
      <c r="D269" s="338">
        <v>613814</v>
      </c>
      <c r="E269" s="541" t="s">
        <v>450</v>
      </c>
      <c r="F269" s="542"/>
      <c r="G269" s="542"/>
      <c r="H269" s="542"/>
      <c r="I269" s="543"/>
      <c r="J269" s="114">
        <v>0</v>
      </c>
      <c r="K269" s="115">
        <v>0</v>
      </c>
      <c r="L269" s="473">
        <v>480</v>
      </c>
      <c r="M269" s="115">
        <v>1440</v>
      </c>
      <c r="N269" s="486" t="e">
        <f>M269/K269</f>
        <v>#DIV/0!</v>
      </c>
    </row>
    <row r="270" spans="1:14" ht="15">
      <c r="A270" s="231"/>
      <c r="B270" s="182"/>
      <c r="C270" s="159"/>
      <c r="D270" s="170">
        <v>613820</v>
      </c>
      <c r="E270" s="544" t="s">
        <v>209</v>
      </c>
      <c r="F270" s="545"/>
      <c r="G270" s="545"/>
      <c r="H270" s="545"/>
      <c r="I270" s="546"/>
      <c r="J270" s="58">
        <f>SUM(J271)</f>
        <v>6989</v>
      </c>
      <c r="K270" s="119">
        <f>K271</f>
        <v>5000</v>
      </c>
      <c r="L270" s="474">
        <f>L271</f>
        <v>7249</v>
      </c>
      <c r="M270" s="119">
        <f>M271</f>
        <v>3560</v>
      </c>
      <c r="N270" s="181">
        <f t="shared" si="7"/>
        <v>71.2</v>
      </c>
    </row>
    <row r="271" spans="1:14" s="269" customFormat="1" ht="12.75">
      <c r="A271" s="340"/>
      <c r="B271" s="325"/>
      <c r="C271" s="336"/>
      <c r="D271" s="327">
        <v>613821</v>
      </c>
      <c r="E271" s="519" t="s">
        <v>210</v>
      </c>
      <c r="F271" s="520"/>
      <c r="G271" s="520"/>
      <c r="H271" s="520"/>
      <c r="I271" s="521"/>
      <c r="J271" s="61">
        <v>6989</v>
      </c>
      <c r="K271" s="110">
        <v>5000</v>
      </c>
      <c r="L271" s="469">
        <v>7249</v>
      </c>
      <c r="M271" s="110">
        <v>3560</v>
      </c>
      <c r="N271" s="181">
        <f t="shared" si="7"/>
        <v>71.2</v>
      </c>
    </row>
    <row r="272" spans="1:14" ht="15" customHeight="1">
      <c r="A272" s="226" t="s">
        <v>348</v>
      </c>
      <c r="B272" s="233"/>
      <c r="C272" s="226" t="s">
        <v>345</v>
      </c>
      <c r="D272" s="287"/>
      <c r="E272" s="684" t="s">
        <v>97</v>
      </c>
      <c r="F272" s="685"/>
      <c r="G272" s="685"/>
      <c r="H272" s="685"/>
      <c r="I272" s="686"/>
      <c r="J272" s="224">
        <f>J273+J280+J282+J284+J290+J296</f>
        <v>1024845</v>
      </c>
      <c r="K272" s="180">
        <f>K273+K280+K282+K284+K290+K296</f>
        <v>622400</v>
      </c>
      <c r="L272" s="458">
        <f>L273+L280+L282+L284+L290+L296</f>
        <v>543504</v>
      </c>
      <c r="M272" s="180">
        <f>M273+M280+M282+M284+M290+M296</f>
        <v>470800</v>
      </c>
      <c r="N272" s="181">
        <f t="shared" si="7"/>
        <v>75.6426735218509</v>
      </c>
    </row>
    <row r="273" spans="1:14" ht="15.75" customHeight="1">
      <c r="A273" s="227"/>
      <c r="B273" s="163"/>
      <c r="C273" s="281"/>
      <c r="D273" s="74">
        <v>613910</v>
      </c>
      <c r="E273" s="552" t="s">
        <v>213</v>
      </c>
      <c r="F273" s="553"/>
      <c r="G273" s="553"/>
      <c r="H273" s="553"/>
      <c r="I273" s="554"/>
      <c r="J273" s="60">
        <f>J275+J276+J277</f>
        <v>136906</v>
      </c>
      <c r="K273" s="171">
        <f>SUM(K275:K277)</f>
        <v>123000</v>
      </c>
      <c r="L273" s="475">
        <f>SUM(L274:L277)</f>
        <v>96663</v>
      </c>
      <c r="M273" s="171">
        <f>SUM(M275:M277)</f>
        <v>75500</v>
      </c>
      <c r="N273" s="181">
        <f t="shared" si="7"/>
        <v>61.382113821138205</v>
      </c>
    </row>
    <row r="274" spans="1:14" s="269" customFormat="1" ht="15.75" customHeight="1">
      <c r="A274" s="352"/>
      <c r="B274" s="341"/>
      <c r="C274" s="336"/>
      <c r="D274" s="327">
        <v>613913</v>
      </c>
      <c r="E274" s="519" t="s">
        <v>355</v>
      </c>
      <c r="F274" s="520"/>
      <c r="G274" s="520"/>
      <c r="H274" s="520"/>
      <c r="I274" s="521"/>
      <c r="J274" s="112">
        <v>0</v>
      </c>
      <c r="K274" s="111">
        <v>0</v>
      </c>
      <c r="L274" s="476">
        <v>0</v>
      </c>
      <c r="M274" s="111">
        <v>0</v>
      </c>
      <c r="N274" s="181" t="e">
        <f t="shared" si="7"/>
        <v>#DIV/0!</v>
      </c>
    </row>
    <row r="275" spans="1:14" s="269" customFormat="1" ht="15" customHeight="1">
      <c r="A275" s="333"/>
      <c r="B275" s="325"/>
      <c r="C275" s="339"/>
      <c r="D275" s="327">
        <v>613914</v>
      </c>
      <c r="E275" s="541" t="s">
        <v>214</v>
      </c>
      <c r="F275" s="542"/>
      <c r="G275" s="542"/>
      <c r="H275" s="542"/>
      <c r="I275" s="543"/>
      <c r="J275" s="112">
        <v>53595</v>
      </c>
      <c r="K275" s="111">
        <v>30000</v>
      </c>
      <c r="L275" s="476">
        <v>41470</v>
      </c>
      <c r="M275" s="111">
        <v>10000</v>
      </c>
      <c r="N275" s="181">
        <f t="shared" si="7"/>
        <v>33.33333333333333</v>
      </c>
    </row>
    <row r="276" spans="1:14" s="269" customFormat="1" ht="12.75">
      <c r="A276" s="333"/>
      <c r="B276" s="325"/>
      <c r="C276" s="339"/>
      <c r="D276" s="332" t="s">
        <v>211</v>
      </c>
      <c r="E276" s="519" t="s">
        <v>215</v>
      </c>
      <c r="F276" s="520"/>
      <c r="G276" s="520"/>
      <c r="H276" s="520"/>
      <c r="I276" s="521"/>
      <c r="J276" s="61">
        <v>39572</v>
      </c>
      <c r="K276" s="110">
        <v>50000</v>
      </c>
      <c r="L276" s="469">
        <v>17381</v>
      </c>
      <c r="M276" s="110">
        <v>23500</v>
      </c>
      <c r="N276" s="181">
        <f t="shared" si="7"/>
        <v>47</v>
      </c>
    </row>
    <row r="277" spans="1:14" s="269" customFormat="1" ht="12.75">
      <c r="A277" s="333"/>
      <c r="B277" s="325"/>
      <c r="C277" s="339"/>
      <c r="D277" s="332" t="s">
        <v>47</v>
      </c>
      <c r="E277" s="519" t="s">
        <v>216</v>
      </c>
      <c r="F277" s="520"/>
      <c r="G277" s="520"/>
      <c r="H277" s="520"/>
      <c r="I277" s="521"/>
      <c r="J277" s="61">
        <v>43739</v>
      </c>
      <c r="K277" s="110">
        <v>43000</v>
      </c>
      <c r="L277" s="469">
        <v>37812</v>
      </c>
      <c r="M277" s="110">
        <v>42000</v>
      </c>
      <c r="N277" s="181">
        <f t="shared" si="7"/>
        <v>97.67441860465115</v>
      </c>
    </row>
    <row r="278" spans="1:14" ht="17.25" customHeight="1">
      <c r="A278" s="227"/>
      <c r="B278" s="163"/>
      <c r="C278" s="169"/>
      <c r="D278" s="74">
        <v>613930</v>
      </c>
      <c r="E278" s="552" t="s">
        <v>217</v>
      </c>
      <c r="F278" s="553"/>
      <c r="G278" s="553"/>
      <c r="H278" s="553"/>
      <c r="I278" s="554"/>
      <c r="J278" s="56">
        <f>J279</f>
        <v>0</v>
      </c>
      <c r="K278" s="93">
        <f>K279</f>
        <v>0</v>
      </c>
      <c r="L278" s="470">
        <f>L279</f>
        <v>0</v>
      </c>
      <c r="M278" s="93">
        <f>M279</f>
        <v>0</v>
      </c>
      <c r="N278" s="181" t="e">
        <f t="shared" si="7"/>
        <v>#DIV/0!</v>
      </c>
    </row>
    <row r="279" spans="1:14" s="269" customFormat="1" ht="12.75">
      <c r="A279" s="333"/>
      <c r="B279" s="325"/>
      <c r="C279" s="339"/>
      <c r="D279" s="327">
        <v>613937</v>
      </c>
      <c r="E279" s="519" t="s">
        <v>218</v>
      </c>
      <c r="F279" s="520"/>
      <c r="G279" s="520"/>
      <c r="H279" s="520"/>
      <c r="I279" s="521"/>
      <c r="J279" s="61">
        <v>0</v>
      </c>
      <c r="K279" s="110">
        <v>0</v>
      </c>
      <c r="L279" s="469">
        <v>0</v>
      </c>
      <c r="M279" s="110">
        <v>0</v>
      </c>
      <c r="N279" s="181" t="e">
        <f t="shared" si="7"/>
        <v>#DIV/0!</v>
      </c>
    </row>
    <row r="280" spans="1:14" ht="15">
      <c r="A280" s="227"/>
      <c r="B280" s="163"/>
      <c r="C280" s="169"/>
      <c r="D280" s="74">
        <v>613940</v>
      </c>
      <c r="E280" s="552" t="s">
        <v>219</v>
      </c>
      <c r="F280" s="553"/>
      <c r="G280" s="553"/>
      <c r="H280" s="553"/>
      <c r="I280" s="554"/>
      <c r="J280" s="56">
        <f>J281</f>
        <v>1300</v>
      </c>
      <c r="K280" s="93">
        <f>K281</f>
        <v>1000</v>
      </c>
      <c r="L280" s="470">
        <f>L281</f>
        <v>0</v>
      </c>
      <c r="M280" s="93">
        <f>M281</f>
        <v>1000</v>
      </c>
      <c r="N280" s="181">
        <f t="shared" si="7"/>
        <v>100</v>
      </c>
    </row>
    <row r="281" spans="1:14" s="269" customFormat="1" ht="12.75">
      <c r="A281" s="333"/>
      <c r="B281" s="325"/>
      <c r="C281" s="339"/>
      <c r="D281" s="223">
        <v>613941</v>
      </c>
      <c r="E281" s="517" t="s">
        <v>220</v>
      </c>
      <c r="F281" s="517"/>
      <c r="G281" s="517"/>
      <c r="H281" s="517"/>
      <c r="I281" s="517"/>
      <c r="J281" s="61">
        <v>1300</v>
      </c>
      <c r="K281" s="107">
        <v>1000</v>
      </c>
      <c r="L281" s="461">
        <v>0</v>
      </c>
      <c r="M281" s="107">
        <v>1000</v>
      </c>
      <c r="N281" s="181">
        <f t="shared" si="7"/>
        <v>100</v>
      </c>
    </row>
    <row r="282" spans="1:14" ht="14.25" customHeight="1">
      <c r="A282" s="227"/>
      <c r="B282" s="163"/>
      <c r="C282" s="168"/>
      <c r="D282" s="167" t="s">
        <v>212</v>
      </c>
      <c r="E282" s="552" t="s">
        <v>221</v>
      </c>
      <c r="F282" s="553"/>
      <c r="G282" s="553"/>
      <c r="H282" s="553"/>
      <c r="I282" s="554"/>
      <c r="J282" s="56">
        <f>J283</f>
        <v>69792</v>
      </c>
      <c r="K282" s="93">
        <f>K283</f>
        <v>3000</v>
      </c>
      <c r="L282" s="470">
        <f>L283</f>
        <v>1262</v>
      </c>
      <c r="M282" s="93">
        <f>M283</f>
        <v>1800</v>
      </c>
      <c r="N282" s="181">
        <f t="shared" si="7"/>
        <v>60</v>
      </c>
    </row>
    <row r="283" spans="1:15" s="269" customFormat="1" ht="12.75">
      <c r="A283" s="333"/>
      <c r="B283" s="325"/>
      <c r="C283" s="326"/>
      <c r="D283" s="327">
        <v>613961</v>
      </c>
      <c r="E283" s="541" t="s">
        <v>222</v>
      </c>
      <c r="F283" s="542"/>
      <c r="G283" s="542"/>
      <c r="H283" s="542"/>
      <c r="I283" s="543"/>
      <c r="J283" s="61">
        <v>69792</v>
      </c>
      <c r="K283" s="110">
        <v>3000</v>
      </c>
      <c r="L283" s="469">
        <v>1262</v>
      </c>
      <c r="M283" s="110">
        <v>1800</v>
      </c>
      <c r="N283" s="181">
        <f t="shared" si="7"/>
        <v>60</v>
      </c>
      <c r="O283" s="41"/>
    </row>
    <row r="284" spans="1:16" ht="15">
      <c r="A284" s="236"/>
      <c r="B284" s="163"/>
      <c r="C284" s="168"/>
      <c r="D284" s="132">
        <v>613970</v>
      </c>
      <c r="E284" s="544" t="s">
        <v>223</v>
      </c>
      <c r="F284" s="545"/>
      <c r="G284" s="545"/>
      <c r="H284" s="545"/>
      <c r="I284" s="546"/>
      <c r="J284" s="57">
        <f>J285+J287+J288+J289</f>
        <v>233122</v>
      </c>
      <c r="K284" s="113">
        <f>SUM(K285:K289)</f>
        <v>134000</v>
      </c>
      <c r="L284" s="467">
        <f>SUM(L285:L289)</f>
        <v>135079</v>
      </c>
      <c r="M284" s="113">
        <f>SUM(M285:M289)</f>
        <v>119000</v>
      </c>
      <c r="N284" s="181">
        <f t="shared" si="7"/>
        <v>88.80597014925374</v>
      </c>
      <c r="P284" s="4"/>
    </row>
    <row r="285" spans="1:14" s="269" customFormat="1" ht="12.75">
      <c r="A285" s="343"/>
      <c r="B285" s="325"/>
      <c r="C285" s="326"/>
      <c r="D285" s="344">
        <v>613971</v>
      </c>
      <c r="E285" s="541" t="s">
        <v>331</v>
      </c>
      <c r="F285" s="542"/>
      <c r="G285" s="542"/>
      <c r="H285" s="542"/>
      <c r="I285" s="543"/>
      <c r="J285" s="116">
        <v>160539</v>
      </c>
      <c r="K285" s="117">
        <v>50000</v>
      </c>
      <c r="L285" s="468">
        <v>86521</v>
      </c>
      <c r="M285" s="117">
        <v>50000</v>
      </c>
      <c r="N285" s="181">
        <f t="shared" si="7"/>
        <v>100</v>
      </c>
    </row>
    <row r="286" spans="1:14" s="36" customFormat="1" ht="15.75" customHeight="1">
      <c r="A286" s="343"/>
      <c r="B286" s="325"/>
      <c r="C286" s="326"/>
      <c r="D286" s="344">
        <v>613972</v>
      </c>
      <c r="E286" s="541" t="s">
        <v>294</v>
      </c>
      <c r="F286" s="542"/>
      <c r="G286" s="542"/>
      <c r="H286" s="542"/>
      <c r="I286" s="543"/>
      <c r="J286" s="116">
        <v>0</v>
      </c>
      <c r="K286" s="117">
        <v>0</v>
      </c>
      <c r="L286" s="468">
        <v>0</v>
      </c>
      <c r="M286" s="117">
        <v>0</v>
      </c>
      <c r="N286" s="181" t="e">
        <f t="shared" si="7"/>
        <v>#DIV/0!</v>
      </c>
    </row>
    <row r="287" spans="1:14" s="284" customFormat="1" ht="15.75" customHeight="1">
      <c r="A287" s="343"/>
      <c r="B287" s="325"/>
      <c r="C287" s="326"/>
      <c r="D287" s="344">
        <v>613973</v>
      </c>
      <c r="E287" s="541" t="s">
        <v>224</v>
      </c>
      <c r="F287" s="542"/>
      <c r="G287" s="542"/>
      <c r="H287" s="542"/>
      <c r="I287" s="543"/>
      <c r="J287" s="116">
        <v>10474</v>
      </c>
      <c r="K287" s="117">
        <v>14000</v>
      </c>
      <c r="L287" s="468">
        <v>0</v>
      </c>
      <c r="M287" s="117">
        <v>0</v>
      </c>
      <c r="N287" s="187">
        <f>M287/K287*100</f>
        <v>0</v>
      </c>
    </row>
    <row r="288" spans="1:14" ht="13.5" customHeight="1">
      <c r="A288" s="343"/>
      <c r="B288" s="325"/>
      <c r="C288" s="326"/>
      <c r="D288" s="344">
        <v>613974</v>
      </c>
      <c r="E288" s="541" t="s">
        <v>225</v>
      </c>
      <c r="F288" s="542"/>
      <c r="G288" s="542"/>
      <c r="H288" s="542"/>
      <c r="I288" s="543"/>
      <c r="J288" s="116">
        <v>5923</v>
      </c>
      <c r="K288" s="117">
        <v>10000</v>
      </c>
      <c r="L288" s="468">
        <v>3412</v>
      </c>
      <c r="M288" s="117">
        <v>9000</v>
      </c>
      <c r="N288" s="187">
        <f>M288/K288*100</f>
        <v>90</v>
      </c>
    </row>
    <row r="289" spans="1:14" s="322" customFormat="1" ht="12.75" customHeight="1">
      <c r="A289" s="343"/>
      <c r="B289" s="325"/>
      <c r="C289" s="326"/>
      <c r="D289" s="344">
        <v>613975</v>
      </c>
      <c r="E289" s="541" t="s">
        <v>226</v>
      </c>
      <c r="F289" s="542"/>
      <c r="G289" s="542"/>
      <c r="H289" s="542"/>
      <c r="I289" s="543"/>
      <c r="J289" s="116">
        <v>56186</v>
      </c>
      <c r="K289" s="117">
        <v>60000</v>
      </c>
      <c r="L289" s="468">
        <v>45146</v>
      </c>
      <c r="M289" s="117">
        <v>60000</v>
      </c>
      <c r="N289" s="187">
        <f>M289/K289*100</f>
        <v>100</v>
      </c>
    </row>
    <row r="290" spans="1:14" s="322" customFormat="1" ht="15.75" customHeight="1">
      <c r="A290" s="236"/>
      <c r="B290" s="163"/>
      <c r="C290" s="168"/>
      <c r="D290" s="132">
        <v>613980</v>
      </c>
      <c r="E290" s="544" t="s">
        <v>227</v>
      </c>
      <c r="F290" s="545"/>
      <c r="G290" s="545"/>
      <c r="H290" s="545"/>
      <c r="I290" s="546"/>
      <c r="J290" s="57">
        <f>J291</f>
        <v>4764</v>
      </c>
      <c r="K290" s="113">
        <f>K291</f>
        <v>3000</v>
      </c>
      <c r="L290" s="467">
        <f>L291</f>
        <v>3573</v>
      </c>
      <c r="M290" s="113">
        <f>M291</f>
        <v>3500</v>
      </c>
      <c r="N290" s="187">
        <f>M290/K290*100</f>
        <v>116.66666666666667</v>
      </c>
    </row>
    <row r="291" spans="1:14" s="322" customFormat="1" ht="15.75" customHeight="1">
      <c r="A291" s="343"/>
      <c r="B291" s="325"/>
      <c r="C291" s="326"/>
      <c r="D291" s="344">
        <v>613983</v>
      </c>
      <c r="E291" s="541" t="s">
        <v>228</v>
      </c>
      <c r="F291" s="542"/>
      <c r="G291" s="542"/>
      <c r="H291" s="542"/>
      <c r="I291" s="543"/>
      <c r="J291" s="116">
        <v>4764</v>
      </c>
      <c r="K291" s="117">
        <v>3000</v>
      </c>
      <c r="L291" s="468">
        <v>3573</v>
      </c>
      <c r="M291" s="117">
        <v>3500</v>
      </c>
      <c r="N291" s="187">
        <f>M291/K291*100</f>
        <v>116.66666666666667</v>
      </c>
    </row>
    <row r="292" spans="1:14" s="409" customFormat="1" ht="15.75" customHeight="1">
      <c r="A292" s="284"/>
      <c r="B292" s="373"/>
      <c r="C292" s="483"/>
      <c r="D292" s="483"/>
      <c r="E292" s="381"/>
      <c r="F292" s="381"/>
      <c r="G292" s="381"/>
      <c r="H292" s="381"/>
      <c r="I292" s="381"/>
      <c r="J292" s="184"/>
      <c r="K292" s="184"/>
      <c r="L292" s="184"/>
      <c r="M292" s="184"/>
      <c r="N292" s="186"/>
    </row>
    <row r="293" spans="1:14" s="409" customFormat="1" ht="12" customHeight="1">
      <c r="A293" s="453"/>
      <c r="B293" s="453"/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</row>
    <row r="294" spans="1:14" s="328" customFormat="1" ht="12" customHeight="1">
      <c r="A294" s="547" t="s">
        <v>10</v>
      </c>
      <c r="B294" s="547"/>
      <c r="C294" s="547"/>
      <c r="D294" s="547"/>
      <c r="E294" s="547"/>
      <c r="F294" s="547"/>
      <c r="G294" s="547"/>
      <c r="H294" s="547"/>
      <c r="I294" s="547"/>
      <c r="J294" s="547"/>
      <c r="K294" s="547"/>
      <c r="L294" s="547"/>
      <c r="M294" s="547"/>
      <c r="N294" s="547"/>
    </row>
    <row r="295" spans="1:14" s="284" customFormat="1" ht="15.75" customHeight="1">
      <c r="A295" s="446" t="s">
        <v>4</v>
      </c>
      <c r="B295" s="446" t="s">
        <v>5</v>
      </c>
      <c r="C295" s="446" t="s">
        <v>6</v>
      </c>
      <c r="D295" s="446" t="s">
        <v>7</v>
      </c>
      <c r="E295" s="525" t="s">
        <v>8</v>
      </c>
      <c r="F295" s="525"/>
      <c r="G295" s="525"/>
      <c r="H295" s="525"/>
      <c r="I295" s="525"/>
      <c r="J295" s="447" t="s">
        <v>9</v>
      </c>
      <c r="K295" s="447" t="s">
        <v>10</v>
      </c>
      <c r="L295" s="447" t="s">
        <v>11</v>
      </c>
      <c r="M295" s="447" t="s">
        <v>12</v>
      </c>
      <c r="N295" s="448" t="s">
        <v>13</v>
      </c>
    </row>
    <row r="296" spans="1:14" s="36" customFormat="1" ht="15.75" customHeight="1">
      <c r="A296" s="236"/>
      <c r="B296" s="163"/>
      <c r="C296" s="168"/>
      <c r="D296" s="132">
        <v>613990</v>
      </c>
      <c r="E296" s="544" t="s">
        <v>229</v>
      </c>
      <c r="F296" s="545"/>
      <c r="G296" s="545"/>
      <c r="H296" s="545"/>
      <c r="I296" s="546"/>
      <c r="J296" s="57">
        <f>SUM(J297:J317)</f>
        <v>578961</v>
      </c>
      <c r="K296" s="113">
        <f>SUM(K297:K317)</f>
        <v>358400</v>
      </c>
      <c r="L296" s="467">
        <f>SUM(L297:L317)</f>
        <v>306927</v>
      </c>
      <c r="M296" s="113">
        <f>SUM(M297:M317)</f>
        <v>270000</v>
      </c>
      <c r="N296" s="187">
        <f>M296/K296*100</f>
        <v>75.33482142857143</v>
      </c>
    </row>
    <row r="297" spans="1:14" s="322" customFormat="1" ht="15.75" customHeight="1">
      <c r="A297" s="343"/>
      <c r="B297" s="325"/>
      <c r="C297" s="326"/>
      <c r="D297" s="327">
        <v>613991</v>
      </c>
      <c r="E297" s="541" t="s">
        <v>56</v>
      </c>
      <c r="F297" s="542"/>
      <c r="G297" s="542"/>
      <c r="H297" s="542"/>
      <c r="I297" s="543"/>
      <c r="J297" s="61">
        <v>0</v>
      </c>
      <c r="K297" s="110">
        <v>20000</v>
      </c>
      <c r="L297" s="469">
        <v>0</v>
      </c>
      <c r="M297" s="110">
        <v>20000</v>
      </c>
      <c r="N297" s="187">
        <f>M297/K297*100</f>
        <v>100</v>
      </c>
    </row>
    <row r="298" spans="1:14" s="36" customFormat="1" ht="15.75" customHeight="1">
      <c r="A298" s="343"/>
      <c r="B298" s="325"/>
      <c r="C298" s="326"/>
      <c r="D298" s="344">
        <v>613991</v>
      </c>
      <c r="E298" s="541" t="s">
        <v>230</v>
      </c>
      <c r="F298" s="542"/>
      <c r="G298" s="542"/>
      <c r="H298" s="542"/>
      <c r="I298" s="543"/>
      <c r="J298" s="116">
        <v>0</v>
      </c>
      <c r="K298" s="117">
        <v>1000</v>
      </c>
      <c r="L298" s="468">
        <v>0</v>
      </c>
      <c r="M298" s="117">
        <v>1000</v>
      </c>
      <c r="N298" s="187">
        <f>M298/K298*100</f>
        <v>100</v>
      </c>
    </row>
    <row r="299" spans="1:14" s="322" customFormat="1" ht="15.75" customHeight="1">
      <c r="A299" s="343"/>
      <c r="B299" s="325"/>
      <c r="C299" s="326"/>
      <c r="D299" s="344">
        <v>613991</v>
      </c>
      <c r="E299" s="541" t="s">
        <v>379</v>
      </c>
      <c r="F299" s="542"/>
      <c r="G299" s="542"/>
      <c r="H299" s="542"/>
      <c r="I299" s="543"/>
      <c r="J299" s="116">
        <v>3042</v>
      </c>
      <c r="K299" s="117">
        <v>20000</v>
      </c>
      <c r="L299" s="468">
        <v>0</v>
      </c>
      <c r="M299" s="117">
        <v>20000</v>
      </c>
      <c r="N299" s="187">
        <f>M299/K299*100</f>
        <v>100</v>
      </c>
    </row>
    <row r="300" spans="1:14" s="322" customFormat="1" ht="15.75" customHeight="1">
      <c r="A300" s="343"/>
      <c r="B300" s="325"/>
      <c r="C300" s="326"/>
      <c r="D300" s="344">
        <v>613991</v>
      </c>
      <c r="E300" s="541" t="s">
        <v>231</v>
      </c>
      <c r="F300" s="542"/>
      <c r="G300" s="542"/>
      <c r="H300" s="542"/>
      <c r="I300" s="543"/>
      <c r="J300" s="116">
        <v>322455</v>
      </c>
      <c r="K300" s="117">
        <v>100000</v>
      </c>
      <c r="L300" s="468">
        <v>97437</v>
      </c>
      <c r="M300" s="117">
        <v>100000</v>
      </c>
      <c r="N300" s="187">
        <f>M300/K300*100</f>
        <v>100</v>
      </c>
    </row>
    <row r="301" spans="1:14" s="322" customFormat="1" ht="15.75" customHeight="1">
      <c r="A301" s="343"/>
      <c r="B301" s="325"/>
      <c r="C301" s="326"/>
      <c r="D301" s="344">
        <v>613991</v>
      </c>
      <c r="E301" s="541" t="s">
        <v>437</v>
      </c>
      <c r="F301" s="542"/>
      <c r="G301" s="542"/>
      <c r="H301" s="542"/>
      <c r="I301" s="543"/>
      <c r="J301" s="116">
        <v>0</v>
      </c>
      <c r="K301" s="117">
        <v>50000</v>
      </c>
      <c r="L301" s="468">
        <v>0</v>
      </c>
      <c r="M301" s="117">
        <v>0</v>
      </c>
      <c r="N301" s="187">
        <f aca="true" t="shared" si="8" ref="N301:N312">M301/K301*100</f>
        <v>0</v>
      </c>
    </row>
    <row r="302" spans="1:15" s="322" customFormat="1" ht="15.75" customHeight="1">
      <c r="A302" s="343"/>
      <c r="B302" s="325"/>
      <c r="C302" s="326"/>
      <c r="D302" s="344">
        <v>613991</v>
      </c>
      <c r="E302" s="541" t="s">
        <v>232</v>
      </c>
      <c r="F302" s="542"/>
      <c r="G302" s="542"/>
      <c r="H302" s="542"/>
      <c r="I302" s="543"/>
      <c r="J302" s="116">
        <v>0</v>
      </c>
      <c r="K302" s="117">
        <v>3000</v>
      </c>
      <c r="L302" s="468">
        <v>0</v>
      </c>
      <c r="M302" s="117">
        <v>0</v>
      </c>
      <c r="N302" s="187">
        <f t="shared" si="8"/>
        <v>0</v>
      </c>
      <c r="O302" s="497"/>
    </row>
    <row r="303" spans="1:14" s="322" customFormat="1" ht="15.75" customHeight="1">
      <c r="A303" s="343"/>
      <c r="B303" s="325"/>
      <c r="C303" s="326"/>
      <c r="D303" s="344">
        <v>613991</v>
      </c>
      <c r="E303" s="541" t="s">
        <v>469</v>
      </c>
      <c r="F303" s="542"/>
      <c r="G303" s="542"/>
      <c r="H303" s="542"/>
      <c r="I303" s="543"/>
      <c r="J303" s="116">
        <v>0</v>
      </c>
      <c r="K303" s="117">
        <v>0</v>
      </c>
      <c r="L303" s="468">
        <v>0</v>
      </c>
      <c r="M303" s="117">
        <v>5000</v>
      </c>
      <c r="N303" s="187" t="e">
        <f t="shared" si="8"/>
        <v>#DIV/0!</v>
      </c>
    </row>
    <row r="304" spans="1:14" s="322" customFormat="1" ht="15.75" customHeight="1">
      <c r="A304" s="343"/>
      <c r="B304" s="325"/>
      <c r="C304" s="326"/>
      <c r="D304" s="344">
        <v>613991</v>
      </c>
      <c r="E304" s="541" t="s">
        <v>233</v>
      </c>
      <c r="F304" s="542"/>
      <c r="G304" s="542"/>
      <c r="H304" s="542"/>
      <c r="I304" s="543"/>
      <c r="J304" s="116">
        <v>0</v>
      </c>
      <c r="K304" s="117">
        <v>0</v>
      </c>
      <c r="L304" s="468">
        <v>74429</v>
      </c>
      <c r="M304" s="117">
        <v>0</v>
      </c>
      <c r="N304" s="187" t="e">
        <f t="shared" si="8"/>
        <v>#DIV/0!</v>
      </c>
    </row>
    <row r="305" spans="1:14" s="322" customFormat="1" ht="15.75" customHeight="1">
      <c r="A305" s="333"/>
      <c r="B305" s="325"/>
      <c r="C305" s="339"/>
      <c r="D305" s="223">
        <v>613991</v>
      </c>
      <c r="E305" s="518" t="s">
        <v>234</v>
      </c>
      <c r="F305" s="518"/>
      <c r="G305" s="518"/>
      <c r="H305" s="518"/>
      <c r="I305" s="518"/>
      <c r="J305" s="61">
        <v>0</v>
      </c>
      <c r="K305" s="107">
        <v>10000</v>
      </c>
      <c r="L305" s="461">
        <v>0</v>
      </c>
      <c r="M305" s="107">
        <v>0</v>
      </c>
      <c r="N305" s="187">
        <f t="shared" si="8"/>
        <v>0</v>
      </c>
    </row>
    <row r="306" spans="1:14" s="322" customFormat="1" ht="30" customHeight="1">
      <c r="A306" s="343"/>
      <c r="B306" s="325"/>
      <c r="C306" s="326"/>
      <c r="D306" s="344">
        <v>613991</v>
      </c>
      <c r="E306" s="541" t="s">
        <v>235</v>
      </c>
      <c r="F306" s="542"/>
      <c r="G306" s="542"/>
      <c r="H306" s="542"/>
      <c r="I306" s="543"/>
      <c r="J306" s="116">
        <v>11395</v>
      </c>
      <c r="K306" s="117">
        <v>12000</v>
      </c>
      <c r="L306" s="468">
        <v>6343</v>
      </c>
      <c r="M306" s="117">
        <v>10000</v>
      </c>
      <c r="N306" s="187">
        <f t="shared" si="8"/>
        <v>83.33333333333334</v>
      </c>
    </row>
    <row r="307" spans="1:14" s="345" customFormat="1" ht="15.75" customHeight="1">
      <c r="A307" s="343"/>
      <c r="B307" s="325"/>
      <c r="C307" s="326"/>
      <c r="D307" s="344">
        <v>613991</v>
      </c>
      <c r="E307" s="541" t="s">
        <v>438</v>
      </c>
      <c r="F307" s="542"/>
      <c r="G307" s="542"/>
      <c r="H307" s="542"/>
      <c r="I307" s="543"/>
      <c r="J307" s="116">
        <v>95586</v>
      </c>
      <c r="K307" s="117">
        <v>30000</v>
      </c>
      <c r="L307" s="469">
        <v>46369</v>
      </c>
      <c r="M307" s="117">
        <v>30000</v>
      </c>
      <c r="N307" s="187">
        <f t="shared" si="8"/>
        <v>100</v>
      </c>
    </row>
    <row r="308" spans="1:14" s="322" customFormat="1" ht="22.5" customHeight="1">
      <c r="A308" s="343"/>
      <c r="B308" s="325"/>
      <c r="C308" s="326"/>
      <c r="D308" s="344">
        <v>613991</v>
      </c>
      <c r="E308" s="541" t="s">
        <v>366</v>
      </c>
      <c r="F308" s="542"/>
      <c r="G308" s="542"/>
      <c r="H308" s="542"/>
      <c r="I308" s="543"/>
      <c r="J308" s="116">
        <v>4668</v>
      </c>
      <c r="K308" s="117">
        <v>5000</v>
      </c>
      <c r="L308" s="468">
        <v>0</v>
      </c>
      <c r="M308" s="117">
        <v>5000</v>
      </c>
      <c r="N308" s="187">
        <f t="shared" si="8"/>
        <v>100</v>
      </c>
    </row>
    <row r="309" spans="1:14" s="322" customFormat="1" ht="15.75" customHeight="1">
      <c r="A309" s="343"/>
      <c r="B309" s="325"/>
      <c r="C309" s="326"/>
      <c r="D309" s="344">
        <v>613991</v>
      </c>
      <c r="E309" s="541" t="s">
        <v>335</v>
      </c>
      <c r="F309" s="542"/>
      <c r="G309" s="542"/>
      <c r="H309" s="542"/>
      <c r="I309" s="543"/>
      <c r="J309" s="116">
        <v>0</v>
      </c>
      <c r="K309" s="117">
        <v>5000</v>
      </c>
      <c r="L309" s="468">
        <v>0</v>
      </c>
      <c r="M309" s="117">
        <v>0</v>
      </c>
      <c r="N309" s="187">
        <f t="shared" si="8"/>
        <v>0</v>
      </c>
    </row>
    <row r="310" spans="1:14" s="322" customFormat="1" ht="15.75" customHeight="1">
      <c r="A310" s="343"/>
      <c r="B310" s="325"/>
      <c r="C310" s="326"/>
      <c r="D310" s="344">
        <v>613991</v>
      </c>
      <c r="E310" s="541" t="s">
        <v>385</v>
      </c>
      <c r="F310" s="542"/>
      <c r="G310" s="542"/>
      <c r="H310" s="542"/>
      <c r="I310" s="543"/>
      <c r="J310" s="116">
        <v>0</v>
      </c>
      <c r="K310" s="117">
        <v>5000</v>
      </c>
      <c r="L310" s="468">
        <v>0</v>
      </c>
      <c r="M310" s="117">
        <v>5000</v>
      </c>
      <c r="N310" s="187">
        <f t="shared" si="8"/>
        <v>100</v>
      </c>
    </row>
    <row r="311" spans="1:14" s="322" customFormat="1" ht="15.75" customHeight="1">
      <c r="A311" s="343"/>
      <c r="B311" s="325"/>
      <c r="C311" s="326"/>
      <c r="D311" s="344">
        <v>613991</v>
      </c>
      <c r="E311" s="541" t="s">
        <v>380</v>
      </c>
      <c r="F311" s="542"/>
      <c r="G311" s="542"/>
      <c r="H311" s="542"/>
      <c r="I311" s="543"/>
      <c r="J311" s="116">
        <v>0</v>
      </c>
      <c r="K311" s="117">
        <v>57400</v>
      </c>
      <c r="L311" s="468">
        <v>0</v>
      </c>
      <c r="M311" s="117">
        <v>0</v>
      </c>
      <c r="N311" s="187">
        <f t="shared" si="8"/>
        <v>0</v>
      </c>
    </row>
    <row r="312" spans="1:14" s="322" customFormat="1" ht="15.75" customHeight="1">
      <c r="A312" s="343"/>
      <c r="B312" s="325"/>
      <c r="C312" s="326"/>
      <c r="D312" s="344">
        <v>613991</v>
      </c>
      <c r="E312" s="541" t="s">
        <v>440</v>
      </c>
      <c r="F312" s="542"/>
      <c r="G312" s="542"/>
      <c r="H312" s="542"/>
      <c r="I312" s="543"/>
      <c r="J312" s="299">
        <v>0</v>
      </c>
      <c r="K312" s="300">
        <v>20000</v>
      </c>
      <c r="L312" s="477">
        <v>0</v>
      </c>
      <c r="M312" s="300">
        <v>20000</v>
      </c>
      <c r="N312" s="187">
        <f t="shared" si="8"/>
        <v>100</v>
      </c>
    </row>
    <row r="313" spans="1:14" s="322" customFormat="1" ht="15.75" customHeight="1">
      <c r="A313" s="343"/>
      <c r="B313" s="325"/>
      <c r="C313" s="326"/>
      <c r="D313" s="344">
        <v>613991</v>
      </c>
      <c r="E313" s="541" t="s">
        <v>453</v>
      </c>
      <c r="F313" s="542"/>
      <c r="G313" s="542"/>
      <c r="H313" s="542"/>
      <c r="I313" s="543"/>
      <c r="J313" s="299">
        <v>24862</v>
      </c>
      <c r="K313" s="300">
        <v>0</v>
      </c>
      <c r="L313" s="477">
        <v>209</v>
      </c>
      <c r="M313" s="300">
        <v>0</v>
      </c>
      <c r="N313" s="187" t="e">
        <f>M313/K313</f>
        <v>#DIV/0!</v>
      </c>
    </row>
    <row r="314" spans="1:14" s="322" customFormat="1" ht="15.75" customHeight="1">
      <c r="A314" s="343"/>
      <c r="B314" s="325"/>
      <c r="C314" s="326"/>
      <c r="D314" s="344">
        <v>613991</v>
      </c>
      <c r="E314" s="541" t="s">
        <v>452</v>
      </c>
      <c r="F314" s="542"/>
      <c r="G314" s="542"/>
      <c r="H314" s="542"/>
      <c r="I314" s="543"/>
      <c r="J314" s="299">
        <v>0</v>
      </c>
      <c r="K314" s="300">
        <v>0</v>
      </c>
      <c r="L314" s="477">
        <v>4695</v>
      </c>
      <c r="M314" s="300">
        <v>5000</v>
      </c>
      <c r="N314" s="187" t="e">
        <f>M314/K314</f>
        <v>#DIV/0!</v>
      </c>
    </row>
    <row r="315" spans="1:14" s="322" customFormat="1" ht="15.75" customHeight="1">
      <c r="A315" s="343"/>
      <c r="B315" s="325"/>
      <c r="C315" s="326"/>
      <c r="D315" s="344">
        <v>613991</v>
      </c>
      <c r="E315" s="541" t="s">
        <v>451</v>
      </c>
      <c r="F315" s="542"/>
      <c r="G315" s="542"/>
      <c r="H315" s="542"/>
      <c r="I315" s="543"/>
      <c r="J315" s="299">
        <v>18577</v>
      </c>
      <c r="K315" s="300">
        <v>0</v>
      </c>
      <c r="L315" s="477">
        <v>1630</v>
      </c>
      <c r="M315" s="300">
        <v>0</v>
      </c>
      <c r="N315" s="187" t="e">
        <f>M315/K315</f>
        <v>#DIV/0!</v>
      </c>
    </row>
    <row r="316" spans="1:14" s="322" customFormat="1" ht="15.75" customHeight="1">
      <c r="A316" s="343"/>
      <c r="B316" s="325"/>
      <c r="C316" s="326"/>
      <c r="D316" s="344">
        <v>613991</v>
      </c>
      <c r="E316" s="541" t="s">
        <v>479</v>
      </c>
      <c r="F316" s="542"/>
      <c r="G316" s="542"/>
      <c r="H316" s="542"/>
      <c r="I316" s="543"/>
      <c r="J316" s="299">
        <v>0</v>
      </c>
      <c r="K316" s="300">
        <v>0</v>
      </c>
      <c r="L316" s="477">
        <v>0</v>
      </c>
      <c r="M316" s="300">
        <v>25000</v>
      </c>
      <c r="N316" s="187"/>
    </row>
    <row r="317" spans="1:14" s="322" customFormat="1" ht="15.75" customHeight="1">
      <c r="A317" s="343"/>
      <c r="B317" s="325"/>
      <c r="C317" s="326"/>
      <c r="D317" s="344">
        <v>613991</v>
      </c>
      <c r="E317" s="541" t="s">
        <v>356</v>
      </c>
      <c r="F317" s="542"/>
      <c r="G317" s="542"/>
      <c r="H317" s="542"/>
      <c r="I317" s="543"/>
      <c r="J317" s="299">
        <v>98376</v>
      </c>
      <c r="K317" s="300">
        <v>20000</v>
      </c>
      <c r="L317" s="477">
        <v>75815</v>
      </c>
      <c r="M317" s="300">
        <v>24000</v>
      </c>
      <c r="N317" s="187">
        <f>M317/K317*100</f>
        <v>120</v>
      </c>
    </row>
    <row r="318" spans="1:15" s="284" customFormat="1" ht="15.75" customHeight="1">
      <c r="A318" s="267" t="s">
        <v>325</v>
      </c>
      <c r="B318" s="154">
        <v>614000</v>
      </c>
      <c r="C318" s="73"/>
      <c r="D318" s="76"/>
      <c r="E318" s="555" t="s">
        <v>236</v>
      </c>
      <c r="F318" s="556"/>
      <c r="G318" s="556"/>
      <c r="H318" s="556"/>
      <c r="I318" s="557"/>
      <c r="J318" s="57">
        <f>J319+J333+J349+J364+J370+J374</f>
        <v>1229075</v>
      </c>
      <c r="K318" s="188">
        <f>K319+K333+K349+K364+K370+K374</f>
        <v>1077800</v>
      </c>
      <c r="L318" s="478">
        <f>L319+L333+L349+L364+L370+L374</f>
        <v>640726</v>
      </c>
      <c r="M318" s="188">
        <f>M319+M333+M349+M364+M370+M374</f>
        <v>913400</v>
      </c>
      <c r="N318" s="187">
        <f>M318/K318*100</f>
        <v>84.7467062534793</v>
      </c>
      <c r="O318" s="322"/>
    </row>
    <row r="319" spans="1:15" ht="13.5" customHeight="1">
      <c r="A319" s="232">
        <v>13</v>
      </c>
      <c r="B319" s="154"/>
      <c r="C319" s="74">
        <v>614100</v>
      </c>
      <c r="D319" s="77"/>
      <c r="E319" s="552" t="s">
        <v>244</v>
      </c>
      <c r="F319" s="553"/>
      <c r="G319" s="553"/>
      <c r="H319" s="553"/>
      <c r="I319" s="554"/>
      <c r="J319" s="56">
        <f>J320+J324</f>
        <v>284929</v>
      </c>
      <c r="K319" s="93">
        <f>K320+K324</f>
        <v>329700</v>
      </c>
      <c r="L319" s="470">
        <f>L320+L324</f>
        <v>184828</v>
      </c>
      <c r="M319" s="93">
        <f>M320+M324</f>
        <v>281900</v>
      </c>
      <c r="N319" s="187">
        <f>M319/K319*100</f>
        <v>85.50197148923263</v>
      </c>
      <c r="O319" s="284"/>
    </row>
    <row r="320" spans="1:15" s="36" customFormat="1" ht="15.75" customHeight="1">
      <c r="A320" s="227"/>
      <c r="B320" s="163"/>
      <c r="C320" s="175"/>
      <c r="D320" s="74">
        <v>614120</v>
      </c>
      <c r="E320" s="552" t="s">
        <v>245</v>
      </c>
      <c r="F320" s="553"/>
      <c r="G320" s="553"/>
      <c r="H320" s="553"/>
      <c r="I320" s="554"/>
      <c r="J320" s="56">
        <f>J321++J322+J323</f>
        <v>70486</v>
      </c>
      <c r="K320" s="93">
        <f>SUM(K321:K323)</f>
        <v>53700</v>
      </c>
      <c r="L320" s="470">
        <f>SUM(L321:L323)</f>
        <v>51545</v>
      </c>
      <c r="M320" s="93">
        <f>SUM(M321:M323)</f>
        <v>81900</v>
      </c>
      <c r="N320" s="187">
        <f>M320/K320*100</f>
        <v>152.51396648044692</v>
      </c>
      <c r="O320"/>
    </row>
    <row r="321" spans="1:15" ht="14.25" customHeight="1">
      <c r="A321" s="333"/>
      <c r="B321" s="325"/>
      <c r="C321" s="326"/>
      <c r="D321" s="327">
        <v>614121</v>
      </c>
      <c r="E321" s="519" t="s">
        <v>319</v>
      </c>
      <c r="F321" s="520"/>
      <c r="G321" s="520"/>
      <c r="H321" s="520"/>
      <c r="I321" s="521"/>
      <c r="J321" s="61">
        <v>40181</v>
      </c>
      <c r="K321" s="107">
        <v>43000</v>
      </c>
      <c r="L321" s="461">
        <v>44743</v>
      </c>
      <c r="M321" s="107">
        <v>50000</v>
      </c>
      <c r="N321" s="187">
        <f>M321/K321*100</f>
        <v>116.27906976744187</v>
      </c>
      <c r="O321" s="36"/>
    </row>
    <row r="322" spans="1:15" ht="13.5" customHeight="1">
      <c r="A322" s="333"/>
      <c r="B322" s="346"/>
      <c r="C322" s="347"/>
      <c r="D322" s="223">
        <v>614124</v>
      </c>
      <c r="E322" s="519" t="s">
        <v>467</v>
      </c>
      <c r="F322" s="520"/>
      <c r="G322" s="520"/>
      <c r="H322" s="520"/>
      <c r="I322" s="521"/>
      <c r="J322" s="61">
        <v>28505</v>
      </c>
      <c r="K322" s="110">
        <v>6700</v>
      </c>
      <c r="L322" s="469">
        <v>4952</v>
      </c>
      <c r="M322" s="110">
        <v>30000</v>
      </c>
      <c r="N322" s="187">
        <f aca="true" t="shared" si="9" ref="N322:N328">M322/K322*100</f>
        <v>447.7611940298507</v>
      </c>
      <c r="O322" s="269"/>
    </row>
    <row r="323" spans="1:14" s="269" customFormat="1" ht="12.75">
      <c r="A323" s="349"/>
      <c r="B323" s="342"/>
      <c r="C323" s="347"/>
      <c r="D323" s="332" t="s">
        <v>237</v>
      </c>
      <c r="E323" s="519" t="s">
        <v>70</v>
      </c>
      <c r="F323" s="520"/>
      <c r="G323" s="520"/>
      <c r="H323" s="520"/>
      <c r="I323" s="521"/>
      <c r="J323" s="61">
        <v>1800</v>
      </c>
      <c r="K323" s="110">
        <v>4000</v>
      </c>
      <c r="L323" s="469">
        <v>1850</v>
      </c>
      <c r="M323" s="110">
        <v>1900</v>
      </c>
      <c r="N323" s="187">
        <f t="shared" si="9"/>
        <v>47.5</v>
      </c>
    </row>
    <row r="324" spans="1:14" s="269" customFormat="1" ht="16.5" customHeight="1">
      <c r="A324" s="237"/>
      <c r="B324" s="174"/>
      <c r="C324" s="175"/>
      <c r="D324" s="166" t="s">
        <v>238</v>
      </c>
      <c r="E324" s="552" t="s">
        <v>246</v>
      </c>
      <c r="F324" s="553"/>
      <c r="G324" s="553"/>
      <c r="H324" s="553"/>
      <c r="I324" s="554"/>
      <c r="J324" s="57">
        <f>J325+J326+J327+J328</f>
        <v>214443</v>
      </c>
      <c r="K324" s="113">
        <f>SUM(K325:K328)</f>
        <v>276000</v>
      </c>
      <c r="L324" s="467">
        <f>SUM(L325:L328)</f>
        <v>133283</v>
      </c>
      <c r="M324" s="113">
        <f>SUM(M325:M328)</f>
        <v>200000</v>
      </c>
      <c r="N324" s="187">
        <f t="shared" si="9"/>
        <v>72.46376811594203</v>
      </c>
    </row>
    <row r="325" spans="1:14" s="269" customFormat="1" ht="15.75" customHeight="1">
      <c r="A325" s="349"/>
      <c r="B325" s="342"/>
      <c r="C325" s="347"/>
      <c r="D325" s="332" t="s">
        <v>239</v>
      </c>
      <c r="E325" s="541" t="s">
        <v>247</v>
      </c>
      <c r="F325" s="542"/>
      <c r="G325" s="542"/>
      <c r="H325" s="542"/>
      <c r="I325" s="543"/>
      <c r="J325" s="61">
        <v>209806</v>
      </c>
      <c r="K325" s="110">
        <v>230000</v>
      </c>
      <c r="L325" s="469">
        <v>132027</v>
      </c>
      <c r="M325" s="110">
        <v>170000</v>
      </c>
      <c r="N325" s="187">
        <f t="shared" si="9"/>
        <v>73.91304347826086</v>
      </c>
    </row>
    <row r="326" spans="1:15" ht="15.75" customHeight="1">
      <c r="A326" s="333"/>
      <c r="B326" s="346"/>
      <c r="C326" s="350"/>
      <c r="D326" s="251" t="s">
        <v>239</v>
      </c>
      <c r="E326" s="541" t="s">
        <v>248</v>
      </c>
      <c r="F326" s="542"/>
      <c r="G326" s="542"/>
      <c r="H326" s="542"/>
      <c r="I326" s="543"/>
      <c r="J326" s="61">
        <v>4637</v>
      </c>
      <c r="K326" s="110">
        <v>30000</v>
      </c>
      <c r="L326" s="469">
        <v>1256</v>
      </c>
      <c r="M326" s="110">
        <v>30000</v>
      </c>
      <c r="N326" s="187">
        <f t="shared" si="9"/>
        <v>100</v>
      </c>
      <c r="O326" s="269"/>
    </row>
    <row r="327" spans="1:15" s="269" customFormat="1" ht="18" customHeight="1">
      <c r="A327" s="343"/>
      <c r="B327" s="351"/>
      <c r="C327" s="350"/>
      <c r="D327" s="348" t="s">
        <v>239</v>
      </c>
      <c r="E327" s="677" t="s">
        <v>337</v>
      </c>
      <c r="F327" s="678"/>
      <c r="G327" s="678"/>
      <c r="H327" s="678"/>
      <c r="I327" s="679"/>
      <c r="J327" s="116">
        <v>0</v>
      </c>
      <c r="K327" s="117">
        <v>16000</v>
      </c>
      <c r="L327" s="468">
        <v>0</v>
      </c>
      <c r="M327" s="117">
        <v>0</v>
      </c>
      <c r="N327" s="187">
        <f t="shared" si="9"/>
        <v>0</v>
      </c>
      <c r="O327"/>
    </row>
    <row r="328" spans="1:14" s="269" customFormat="1" ht="15" customHeight="1">
      <c r="A328" s="333"/>
      <c r="B328" s="346"/>
      <c r="C328" s="350"/>
      <c r="D328" s="348" t="s">
        <v>239</v>
      </c>
      <c r="E328" s="541" t="s">
        <v>336</v>
      </c>
      <c r="F328" s="542"/>
      <c r="G328" s="542"/>
      <c r="H328" s="542"/>
      <c r="I328" s="543"/>
      <c r="J328" s="116">
        <v>0</v>
      </c>
      <c r="K328" s="117">
        <v>0</v>
      </c>
      <c r="L328" s="468">
        <v>0</v>
      </c>
      <c r="M328" s="117">
        <v>0</v>
      </c>
      <c r="N328" s="187" t="e">
        <f t="shared" si="9"/>
        <v>#DIV/0!</v>
      </c>
    </row>
    <row r="329" spans="1:15" s="238" customFormat="1" ht="14.25" customHeight="1">
      <c r="A329" s="284"/>
      <c r="B329" s="373"/>
      <c r="C329" s="483"/>
      <c r="D329" s="483"/>
      <c r="E329" s="374"/>
      <c r="F329" s="374"/>
      <c r="G329" s="374"/>
      <c r="H329" s="374"/>
      <c r="I329" s="374"/>
      <c r="J329" s="184"/>
      <c r="K329" s="184"/>
      <c r="L329" s="184"/>
      <c r="M329" s="184"/>
      <c r="N329" s="186"/>
      <c r="O329" s="493"/>
    </row>
    <row r="330" spans="1:15" s="238" customFormat="1" ht="14.25" customHeight="1">
      <c r="A330" s="284"/>
      <c r="B330" s="373"/>
      <c r="C330" s="496"/>
      <c r="D330" s="496"/>
      <c r="E330" s="374"/>
      <c r="F330" s="374"/>
      <c r="G330" s="374"/>
      <c r="H330" s="374"/>
      <c r="I330" s="374"/>
      <c r="J330" s="184"/>
      <c r="K330" s="184"/>
      <c r="L330" s="184"/>
      <c r="M330" s="184"/>
      <c r="N330" s="186"/>
      <c r="O330" s="493"/>
    </row>
    <row r="331" spans="1:14" s="328" customFormat="1" ht="15.75" customHeight="1">
      <c r="A331" s="547" t="s">
        <v>11</v>
      </c>
      <c r="B331" s="547"/>
      <c r="C331" s="547"/>
      <c r="D331" s="547"/>
      <c r="E331" s="547"/>
      <c r="F331" s="547"/>
      <c r="G331" s="547"/>
      <c r="H331" s="547"/>
      <c r="I331" s="547"/>
      <c r="J331" s="547"/>
      <c r="K331" s="547"/>
      <c r="L331" s="547"/>
      <c r="M331" s="547"/>
      <c r="N331" s="547"/>
    </row>
    <row r="332" spans="1:15" s="284" customFormat="1" ht="12.75">
      <c r="A332" s="446" t="s">
        <v>4</v>
      </c>
      <c r="B332" s="446" t="s">
        <v>5</v>
      </c>
      <c r="C332" s="446" t="s">
        <v>6</v>
      </c>
      <c r="D332" s="446" t="s">
        <v>7</v>
      </c>
      <c r="E332" s="525" t="s">
        <v>8</v>
      </c>
      <c r="F332" s="525"/>
      <c r="G332" s="525"/>
      <c r="H332" s="525"/>
      <c r="I332" s="525"/>
      <c r="J332" s="447" t="s">
        <v>9</v>
      </c>
      <c r="K332" s="447" t="s">
        <v>10</v>
      </c>
      <c r="L332" s="447" t="s">
        <v>11</v>
      </c>
      <c r="M332" s="447" t="s">
        <v>12</v>
      </c>
      <c r="N332" s="448" t="s">
        <v>13</v>
      </c>
      <c r="O332" s="345"/>
    </row>
    <row r="333" spans="1:14" s="269" customFormat="1" ht="15" customHeight="1">
      <c r="A333" s="232">
        <v>14</v>
      </c>
      <c r="B333" s="154"/>
      <c r="C333" s="73">
        <v>614200</v>
      </c>
      <c r="D333" s="165"/>
      <c r="E333" s="544" t="s">
        <v>249</v>
      </c>
      <c r="F333" s="545"/>
      <c r="G333" s="545"/>
      <c r="H333" s="545"/>
      <c r="I333" s="546"/>
      <c r="J333" s="57">
        <f>J334+J338+J346</f>
        <v>575221</v>
      </c>
      <c r="K333" s="113">
        <f>K334+K338+K346</f>
        <v>377000</v>
      </c>
      <c r="L333" s="467">
        <f>L334+L338+L346</f>
        <v>308977</v>
      </c>
      <c r="M333" s="113">
        <f>M334+M338+M346</f>
        <v>344000</v>
      </c>
      <c r="N333" s="187">
        <f aca="true" t="shared" si="10" ref="N333:N348">M333/K333*100</f>
        <v>91.24668435013263</v>
      </c>
    </row>
    <row r="334" spans="1:14" s="269" customFormat="1" ht="15" customHeight="1">
      <c r="A334" s="227"/>
      <c r="B334" s="172"/>
      <c r="C334" s="175"/>
      <c r="D334" s="165" t="s">
        <v>240</v>
      </c>
      <c r="E334" s="552" t="s">
        <v>250</v>
      </c>
      <c r="F334" s="553"/>
      <c r="G334" s="553"/>
      <c r="H334" s="553"/>
      <c r="I334" s="554"/>
      <c r="J334" s="57">
        <f>J335</f>
        <v>382999</v>
      </c>
      <c r="K334" s="188">
        <f>K335</f>
        <v>225000</v>
      </c>
      <c r="L334" s="478">
        <f>L335</f>
        <v>169829</v>
      </c>
      <c r="M334" s="188">
        <f>M335</f>
        <v>216000</v>
      </c>
      <c r="N334" s="187">
        <f t="shared" si="10"/>
        <v>96</v>
      </c>
    </row>
    <row r="335" spans="1:15" ht="16.5" customHeight="1">
      <c r="A335" s="352"/>
      <c r="B335" s="353"/>
      <c r="C335" s="354"/>
      <c r="D335" s="251" t="s">
        <v>241</v>
      </c>
      <c r="E335" s="642" t="s">
        <v>378</v>
      </c>
      <c r="F335" s="643"/>
      <c r="G335" s="643"/>
      <c r="H335" s="643"/>
      <c r="I335" s="644"/>
      <c r="J335" s="56">
        <f>J336+J337</f>
        <v>382999</v>
      </c>
      <c r="K335" s="93">
        <f>K336+K337</f>
        <v>225000</v>
      </c>
      <c r="L335" s="470">
        <f>L336+L337</f>
        <v>169829</v>
      </c>
      <c r="M335" s="93">
        <f>M336+M337</f>
        <v>216000</v>
      </c>
      <c r="N335" s="187">
        <f t="shared" si="10"/>
        <v>96</v>
      </c>
      <c r="O335" s="269"/>
    </row>
    <row r="336" spans="1:14" ht="15.75" customHeight="1">
      <c r="A336" s="333"/>
      <c r="B336" s="346"/>
      <c r="C336" s="347"/>
      <c r="D336" s="251"/>
      <c r="E336" s="519" t="s">
        <v>251</v>
      </c>
      <c r="F336" s="520"/>
      <c r="G336" s="520"/>
      <c r="H336" s="520"/>
      <c r="I336" s="521"/>
      <c r="J336" s="61">
        <v>306190</v>
      </c>
      <c r="K336" s="110">
        <v>175000</v>
      </c>
      <c r="L336" s="469">
        <v>139690</v>
      </c>
      <c r="M336" s="110">
        <v>186000</v>
      </c>
      <c r="N336" s="187">
        <f t="shared" si="10"/>
        <v>106.28571428571429</v>
      </c>
    </row>
    <row r="337" spans="1:15" s="269" customFormat="1" ht="18" customHeight="1">
      <c r="A337" s="333"/>
      <c r="B337" s="346"/>
      <c r="C337" s="347"/>
      <c r="D337" s="251"/>
      <c r="E337" s="606" t="s">
        <v>252</v>
      </c>
      <c r="F337" s="607"/>
      <c r="G337" s="607"/>
      <c r="H337" s="607"/>
      <c r="I337" s="608"/>
      <c r="J337" s="61">
        <v>76809</v>
      </c>
      <c r="K337" s="110">
        <v>50000</v>
      </c>
      <c r="L337" s="469">
        <v>30139</v>
      </c>
      <c r="M337" s="110">
        <v>30000</v>
      </c>
      <c r="N337" s="187">
        <f t="shared" si="10"/>
        <v>60</v>
      </c>
      <c r="O337"/>
    </row>
    <row r="338" spans="1:14" s="269" customFormat="1" ht="16.5" customHeight="1">
      <c r="A338" s="227"/>
      <c r="B338" s="172"/>
      <c r="C338" s="175"/>
      <c r="D338" s="173" t="s">
        <v>242</v>
      </c>
      <c r="E338" s="651" t="s">
        <v>253</v>
      </c>
      <c r="F338" s="652"/>
      <c r="G338" s="652"/>
      <c r="H338" s="652"/>
      <c r="I338" s="653"/>
      <c r="J338" s="56">
        <f>SUM(J339:J345)</f>
        <v>165686</v>
      </c>
      <c r="K338" s="93">
        <f>SUM(K339:K345)</f>
        <v>119000</v>
      </c>
      <c r="L338" s="470">
        <f>SUM(L339:L345)</f>
        <v>133815</v>
      </c>
      <c r="M338" s="93">
        <f>SUM(M339:M345)</f>
        <v>112000</v>
      </c>
      <c r="N338" s="187">
        <f t="shared" si="10"/>
        <v>94.11764705882352</v>
      </c>
    </row>
    <row r="339" spans="1:14" s="269" customFormat="1" ht="17.25" customHeight="1">
      <c r="A339" s="352"/>
      <c r="B339" s="353"/>
      <c r="C339" s="355"/>
      <c r="D339" s="251" t="s">
        <v>243</v>
      </c>
      <c r="E339" s="519" t="s">
        <v>254</v>
      </c>
      <c r="F339" s="520"/>
      <c r="G339" s="520"/>
      <c r="H339" s="520"/>
      <c r="I339" s="521"/>
      <c r="J339" s="61">
        <v>12200</v>
      </c>
      <c r="K339" s="110">
        <v>16000</v>
      </c>
      <c r="L339" s="469">
        <v>5880</v>
      </c>
      <c r="M339" s="110">
        <v>7000</v>
      </c>
      <c r="N339" s="187">
        <f t="shared" si="10"/>
        <v>43.75</v>
      </c>
    </row>
    <row r="340" spans="1:15" s="41" customFormat="1" ht="13.5" customHeight="1">
      <c r="A340" s="356"/>
      <c r="B340" s="357"/>
      <c r="C340" s="358"/>
      <c r="D340" s="359" t="s">
        <v>362</v>
      </c>
      <c r="E340" s="600" t="s">
        <v>256</v>
      </c>
      <c r="F340" s="601"/>
      <c r="G340" s="601"/>
      <c r="H340" s="601"/>
      <c r="I340" s="602"/>
      <c r="J340" s="133">
        <v>48237</v>
      </c>
      <c r="K340" s="134">
        <v>30000</v>
      </c>
      <c r="L340" s="479">
        <v>44706</v>
      </c>
      <c r="M340" s="134">
        <v>30000</v>
      </c>
      <c r="N340" s="187">
        <f t="shared" si="10"/>
        <v>100</v>
      </c>
      <c r="O340"/>
    </row>
    <row r="341" spans="1:15" s="269" customFormat="1" ht="15" customHeight="1">
      <c r="A341" s="329"/>
      <c r="B341" s="346"/>
      <c r="C341" s="355"/>
      <c r="D341" s="251" t="s">
        <v>39</v>
      </c>
      <c r="E341" s="519" t="s">
        <v>257</v>
      </c>
      <c r="F341" s="520"/>
      <c r="G341" s="520"/>
      <c r="H341" s="520"/>
      <c r="I341" s="521"/>
      <c r="J341" s="61">
        <v>91040</v>
      </c>
      <c r="K341" s="110">
        <v>60000</v>
      </c>
      <c r="L341" s="469">
        <v>62400</v>
      </c>
      <c r="M341" s="110">
        <v>60000</v>
      </c>
      <c r="N341" s="187">
        <f t="shared" si="10"/>
        <v>100</v>
      </c>
      <c r="O341" s="41"/>
    </row>
    <row r="342" spans="1:15" s="179" customFormat="1" ht="15.75" customHeight="1">
      <c r="A342" s="329"/>
      <c r="B342" s="342"/>
      <c r="C342" s="355"/>
      <c r="D342" s="251" t="s">
        <v>39</v>
      </c>
      <c r="E342" s="519" t="s">
        <v>258</v>
      </c>
      <c r="F342" s="520"/>
      <c r="G342" s="520"/>
      <c r="H342" s="520"/>
      <c r="I342" s="521"/>
      <c r="J342" s="61">
        <v>0</v>
      </c>
      <c r="K342" s="110">
        <v>0</v>
      </c>
      <c r="L342" s="469">
        <v>0</v>
      </c>
      <c r="M342" s="110">
        <v>0</v>
      </c>
      <c r="N342" s="187" t="e">
        <f t="shared" si="10"/>
        <v>#DIV/0!</v>
      </c>
      <c r="O342" s="269"/>
    </row>
    <row r="343" spans="1:15" s="179" customFormat="1" ht="15.75" customHeight="1">
      <c r="A343" s="488"/>
      <c r="B343" s="342"/>
      <c r="C343" s="355"/>
      <c r="D343" s="489" t="s">
        <v>454</v>
      </c>
      <c r="E343" s="519" t="s">
        <v>455</v>
      </c>
      <c r="F343" s="520"/>
      <c r="G343" s="520"/>
      <c r="H343" s="520"/>
      <c r="I343" s="521"/>
      <c r="J343" s="114">
        <v>0</v>
      </c>
      <c r="K343" s="115">
        <v>0</v>
      </c>
      <c r="L343" s="473">
        <v>2424</v>
      </c>
      <c r="M343" s="115">
        <v>3000</v>
      </c>
      <c r="N343" s="187" t="e">
        <f>M343/K343</f>
        <v>#DIV/0!</v>
      </c>
      <c r="O343" s="269"/>
    </row>
    <row r="344" spans="1:15" s="269" customFormat="1" ht="27" customHeight="1">
      <c r="A344" s="362"/>
      <c r="B344" s="363"/>
      <c r="C344" s="364"/>
      <c r="D344" s="365">
        <v>614239</v>
      </c>
      <c r="E344" s="541" t="s">
        <v>480</v>
      </c>
      <c r="F344" s="542"/>
      <c r="G344" s="542"/>
      <c r="H344" s="542"/>
      <c r="I344" s="543"/>
      <c r="J344" s="114">
        <v>2400</v>
      </c>
      <c r="K344" s="115">
        <v>3000</v>
      </c>
      <c r="L344" s="473">
        <v>6613</v>
      </c>
      <c r="M344" s="115">
        <v>4000</v>
      </c>
      <c r="N344" s="187">
        <f t="shared" si="10"/>
        <v>133.33333333333331</v>
      </c>
      <c r="O344" s="179"/>
    </row>
    <row r="345" spans="1:14" s="269" customFormat="1" ht="28.5" customHeight="1">
      <c r="A345" s="362"/>
      <c r="B345" s="363"/>
      <c r="C345" s="364"/>
      <c r="D345" s="365">
        <v>614239</v>
      </c>
      <c r="E345" s="541" t="s">
        <v>382</v>
      </c>
      <c r="F345" s="542"/>
      <c r="G345" s="542"/>
      <c r="H345" s="542"/>
      <c r="I345" s="543"/>
      <c r="J345" s="114">
        <v>11809</v>
      </c>
      <c r="K345" s="115">
        <v>10000</v>
      </c>
      <c r="L345" s="473">
        <v>11792</v>
      </c>
      <c r="M345" s="115">
        <v>8000</v>
      </c>
      <c r="N345" s="187">
        <f t="shared" si="10"/>
        <v>80</v>
      </c>
    </row>
    <row r="346" spans="1:14" s="269" customFormat="1" ht="20.25" customHeight="1">
      <c r="A346" s="230"/>
      <c r="B346" s="163"/>
      <c r="C346" s="146"/>
      <c r="D346" s="170">
        <v>614240</v>
      </c>
      <c r="E346" s="552" t="s">
        <v>259</v>
      </c>
      <c r="F346" s="553"/>
      <c r="G346" s="553"/>
      <c r="H346" s="553"/>
      <c r="I346" s="554"/>
      <c r="J346" s="58">
        <f>J347+J348</f>
        <v>26536</v>
      </c>
      <c r="K346" s="119">
        <f>SUM(K347:K348)</f>
        <v>33000</v>
      </c>
      <c r="L346" s="474">
        <f>L347+L348</f>
        <v>5333</v>
      </c>
      <c r="M346" s="119">
        <f>SUM(M347:M348)</f>
        <v>16000</v>
      </c>
      <c r="N346" s="187">
        <f t="shared" si="10"/>
        <v>48.484848484848484</v>
      </c>
    </row>
    <row r="347" spans="1:14" s="269" customFormat="1" ht="15" customHeight="1">
      <c r="A347" s="337"/>
      <c r="B347" s="325"/>
      <c r="C347" s="361"/>
      <c r="D347" s="338">
        <v>614241</v>
      </c>
      <c r="E347" s="519" t="s">
        <v>260</v>
      </c>
      <c r="F347" s="520"/>
      <c r="G347" s="520"/>
      <c r="H347" s="520"/>
      <c r="I347" s="521"/>
      <c r="J347" s="114">
        <v>0</v>
      </c>
      <c r="K347" s="115">
        <v>10000</v>
      </c>
      <c r="L347" s="473">
        <v>437</v>
      </c>
      <c r="M347" s="115">
        <v>10000</v>
      </c>
      <c r="N347" s="187">
        <f t="shared" si="10"/>
        <v>100</v>
      </c>
    </row>
    <row r="348" spans="1:15" ht="12.75">
      <c r="A348" s="333"/>
      <c r="B348" s="339"/>
      <c r="C348" s="361"/>
      <c r="D348" s="327">
        <v>614243</v>
      </c>
      <c r="E348" s="519" t="s">
        <v>261</v>
      </c>
      <c r="F348" s="520"/>
      <c r="G348" s="520"/>
      <c r="H348" s="520"/>
      <c r="I348" s="521"/>
      <c r="J348" s="61">
        <v>26536</v>
      </c>
      <c r="K348" s="110">
        <v>23000</v>
      </c>
      <c r="L348" s="469">
        <v>4896</v>
      </c>
      <c r="M348" s="110">
        <v>6000</v>
      </c>
      <c r="N348" s="187">
        <f t="shared" si="10"/>
        <v>26.08695652173913</v>
      </c>
      <c r="O348" s="269"/>
    </row>
    <row r="349" spans="1:15" s="284" customFormat="1" ht="15">
      <c r="A349" s="390">
        <v>15</v>
      </c>
      <c r="B349" s="267"/>
      <c r="C349" s="391">
        <v>614300</v>
      </c>
      <c r="D349" s="392"/>
      <c r="E349" s="588" t="s">
        <v>262</v>
      </c>
      <c r="F349" s="589"/>
      <c r="G349" s="589"/>
      <c r="H349" s="589"/>
      <c r="I349" s="590"/>
      <c r="J349" s="393">
        <f>J350+J362</f>
        <v>274909</v>
      </c>
      <c r="K349" s="394">
        <f>K350+K362</f>
        <v>217100</v>
      </c>
      <c r="L349" s="480">
        <f>L351+L362</f>
        <v>141662</v>
      </c>
      <c r="M349" s="394">
        <f>M350+M362</f>
        <v>174500</v>
      </c>
      <c r="N349" s="187">
        <f aca="true" t="shared" si="11" ref="N349:N358">M349/K349*100</f>
        <v>80.37770612620912</v>
      </c>
      <c r="O349" s="345"/>
    </row>
    <row r="350" spans="1:15" ht="13.5" customHeight="1">
      <c r="A350" s="234"/>
      <c r="B350" s="169"/>
      <c r="C350" s="168"/>
      <c r="D350" s="176">
        <v>614310</v>
      </c>
      <c r="E350" s="544" t="s">
        <v>262</v>
      </c>
      <c r="F350" s="545"/>
      <c r="G350" s="545"/>
      <c r="H350" s="545"/>
      <c r="I350" s="546"/>
      <c r="J350" s="58">
        <f>J351</f>
        <v>269409</v>
      </c>
      <c r="K350" s="119">
        <f>K351</f>
        <v>211000</v>
      </c>
      <c r="L350" s="474">
        <f>L351</f>
        <v>135562</v>
      </c>
      <c r="M350" s="119">
        <f>M351</f>
        <v>169000</v>
      </c>
      <c r="N350" s="187">
        <f t="shared" si="11"/>
        <v>80.09478672985783</v>
      </c>
      <c r="O350" s="284"/>
    </row>
    <row r="351" spans="1:15" ht="15">
      <c r="A351" s="234"/>
      <c r="B351" s="169"/>
      <c r="C351" s="168"/>
      <c r="D351" s="176">
        <v>614311</v>
      </c>
      <c r="E351" s="544" t="s">
        <v>262</v>
      </c>
      <c r="F351" s="545"/>
      <c r="G351" s="545"/>
      <c r="H351" s="545"/>
      <c r="I351" s="546"/>
      <c r="J351" s="58">
        <f>SUM(J352:J361)</f>
        <v>269409</v>
      </c>
      <c r="K351" s="119">
        <f>SUM(K352:K361)</f>
        <v>211000</v>
      </c>
      <c r="L351" s="474">
        <f>SUM(L352:L361)</f>
        <v>135562</v>
      </c>
      <c r="M351" s="119">
        <f>SUM(M352:M361)</f>
        <v>169000</v>
      </c>
      <c r="N351" s="187">
        <f t="shared" si="11"/>
        <v>80.09478672985783</v>
      </c>
      <c r="O351" s="269"/>
    </row>
    <row r="352" spans="1:14" ht="12.75">
      <c r="A352" s="362"/>
      <c r="B352" s="363"/>
      <c r="C352" s="364"/>
      <c r="D352" s="365">
        <v>614311</v>
      </c>
      <c r="E352" s="541" t="s">
        <v>386</v>
      </c>
      <c r="F352" s="542"/>
      <c r="G352" s="542"/>
      <c r="H352" s="542"/>
      <c r="I352" s="543"/>
      <c r="J352" s="114">
        <v>84911</v>
      </c>
      <c r="K352" s="115">
        <v>40000</v>
      </c>
      <c r="L352" s="473">
        <v>37302</v>
      </c>
      <c r="M352" s="115">
        <v>20000</v>
      </c>
      <c r="N352" s="187">
        <f t="shared" si="11"/>
        <v>50</v>
      </c>
    </row>
    <row r="353" spans="1:14" ht="12.75">
      <c r="A353" s="362"/>
      <c r="B353" s="363"/>
      <c r="C353" s="364"/>
      <c r="D353" s="365">
        <v>614311</v>
      </c>
      <c r="E353" s="541" t="s">
        <v>263</v>
      </c>
      <c r="F353" s="542"/>
      <c r="G353" s="542"/>
      <c r="H353" s="542"/>
      <c r="I353" s="543"/>
      <c r="J353" s="114">
        <v>114938</v>
      </c>
      <c r="K353" s="115">
        <v>105000</v>
      </c>
      <c r="L353" s="473">
        <v>63258</v>
      </c>
      <c r="M353" s="115">
        <v>90000</v>
      </c>
      <c r="N353" s="187">
        <f t="shared" si="11"/>
        <v>85.71428571428571</v>
      </c>
    </row>
    <row r="354" spans="1:15" s="269" customFormat="1" ht="26.25" customHeight="1">
      <c r="A354" s="362"/>
      <c r="B354" s="366"/>
      <c r="C354" s="367"/>
      <c r="D354" s="365">
        <v>614311</v>
      </c>
      <c r="E354" s="603" t="s">
        <v>264</v>
      </c>
      <c r="F354" s="604"/>
      <c r="G354" s="604"/>
      <c r="H354" s="604"/>
      <c r="I354" s="605"/>
      <c r="J354" s="114">
        <v>800</v>
      </c>
      <c r="K354" s="115">
        <v>3000</v>
      </c>
      <c r="L354" s="473">
        <v>800</v>
      </c>
      <c r="M354" s="115">
        <v>1000</v>
      </c>
      <c r="N354" s="187">
        <f t="shared" si="11"/>
        <v>33.33333333333333</v>
      </c>
      <c r="O354"/>
    </row>
    <row r="355" spans="1:14" s="269" customFormat="1" ht="12.75">
      <c r="A355" s="397"/>
      <c r="B355" s="363"/>
      <c r="C355" s="364"/>
      <c r="D355" s="368">
        <v>614311</v>
      </c>
      <c r="E355" s="541" t="s">
        <v>340</v>
      </c>
      <c r="F355" s="542"/>
      <c r="G355" s="542"/>
      <c r="H355" s="542"/>
      <c r="I355" s="543"/>
      <c r="J355" s="61">
        <v>13000</v>
      </c>
      <c r="K355" s="110">
        <v>13000</v>
      </c>
      <c r="L355" s="469">
        <v>9750</v>
      </c>
      <c r="M355" s="110">
        <v>13000</v>
      </c>
      <c r="N355" s="187">
        <f t="shared" si="11"/>
        <v>100</v>
      </c>
    </row>
    <row r="356" spans="1:14" s="269" customFormat="1" ht="12.75">
      <c r="A356" s="397"/>
      <c r="B356" s="363"/>
      <c r="C356" s="364"/>
      <c r="D356" s="360">
        <v>613411</v>
      </c>
      <c r="E356" s="541" t="s">
        <v>320</v>
      </c>
      <c r="F356" s="542"/>
      <c r="G356" s="542"/>
      <c r="H356" s="542"/>
      <c r="I356" s="543"/>
      <c r="J356" s="61">
        <v>7000</v>
      </c>
      <c r="K356" s="110">
        <v>9000</v>
      </c>
      <c r="L356" s="469">
        <v>5031</v>
      </c>
      <c r="M356" s="110">
        <v>9000</v>
      </c>
      <c r="N356" s="187">
        <f t="shared" si="11"/>
        <v>100</v>
      </c>
    </row>
    <row r="357" spans="1:16" s="269" customFormat="1" ht="24.75" customHeight="1">
      <c r="A357" s="362"/>
      <c r="B357" s="363"/>
      <c r="C357" s="364"/>
      <c r="D357" s="365">
        <v>614311</v>
      </c>
      <c r="E357" s="541" t="s">
        <v>321</v>
      </c>
      <c r="F357" s="542"/>
      <c r="G357" s="542"/>
      <c r="H357" s="542"/>
      <c r="I357" s="543"/>
      <c r="J357" s="114">
        <v>12077</v>
      </c>
      <c r="K357" s="115">
        <v>6000</v>
      </c>
      <c r="L357" s="473">
        <v>7645</v>
      </c>
      <c r="M357" s="115">
        <v>6000</v>
      </c>
      <c r="N357" s="187">
        <f t="shared" si="11"/>
        <v>100</v>
      </c>
      <c r="O357" s="177"/>
      <c r="P357" s="369"/>
    </row>
    <row r="358" spans="1:15" s="269" customFormat="1" ht="12.75">
      <c r="A358" s="397"/>
      <c r="B358" s="363"/>
      <c r="C358" s="364"/>
      <c r="D358" s="360">
        <v>614311</v>
      </c>
      <c r="E358" s="541" t="s">
        <v>124</v>
      </c>
      <c r="F358" s="542"/>
      <c r="G358" s="542"/>
      <c r="H358" s="542"/>
      <c r="I358" s="543"/>
      <c r="J358" s="61">
        <v>22352</v>
      </c>
      <c r="K358" s="110">
        <v>10000</v>
      </c>
      <c r="L358" s="469">
        <v>3900</v>
      </c>
      <c r="M358" s="110">
        <v>5000</v>
      </c>
      <c r="N358" s="187">
        <f t="shared" si="11"/>
        <v>50</v>
      </c>
      <c r="O358" s="177"/>
    </row>
    <row r="359" spans="1:14" s="269" customFormat="1" ht="13.5" customHeight="1">
      <c r="A359" s="362"/>
      <c r="B359" s="363"/>
      <c r="C359" s="364"/>
      <c r="D359" s="365">
        <v>614311</v>
      </c>
      <c r="E359" s="541" t="s">
        <v>265</v>
      </c>
      <c r="F359" s="542"/>
      <c r="G359" s="542"/>
      <c r="H359" s="542"/>
      <c r="I359" s="543"/>
      <c r="J359" s="114">
        <v>0</v>
      </c>
      <c r="K359" s="115">
        <v>5000</v>
      </c>
      <c r="L359" s="473">
        <v>0</v>
      </c>
      <c r="M359" s="115">
        <v>5000</v>
      </c>
      <c r="N359" s="187">
        <f aca="true" t="shared" si="12" ref="N359:N365">M359/K359*100</f>
        <v>100</v>
      </c>
    </row>
    <row r="360" spans="1:14" s="269" customFormat="1" ht="15.75" customHeight="1">
      <c r="A360" s="362"/>
      <c r="B360" s="363"/>
      <c r="C360" s="364"/>
      <c r="D360" s="365">
        <v>614311</v>
      </c>
      <c r="E360" s="541" t="s">
        <v>266</v>
      </c>
      <c r="F360" s="542"/>
      <c r="G360" s="542"/>
      <c r="H360" s="542"/>
      <c r="I360" s="543"/>
      <c r="J360" s="114">
        <v>433</v>
      </c>
      <c r="K360" s="115">
        <v>5000</v>
      </c>
      <c r="L360" s="473">
        <v>3285</v>
      </c>
      <c r="M360" s="115">
        <v>5000</v>
      </c>
      <c r="N360" s="187">
        <f t="shared" si="12"/>
        <v>100</v>
      </c>
    </row>
    <row r="361" spans="1:14" s="269" customFormat="1" ht="12.75">
      <c r="A361" s="397"/>
      <c r="B361" s="363"/>
      <c r="C361" s="363"/>
      <c r="D361" s="372">
        <v>614311</v>
      </c>
      <c r="E361" s="518" t="s">
        <v>387</v>
      </c>
      <c r="F361" s="518"/>
      <c r="G361" s="518"/>
      <c r="H361" s="518"/>
      <c r="I361" s="518"/>
      <c r="J361" s="61">
        <v>13898</v>
      </c>
      <c r="K361" s="107">
        <v>15000</v>
      </c>
      <c r="L361" s="461">
        <v>4591</v>
      </c>
      <c r="M361" s="107">
        <v>15000</v>
      </c>
      <c r="N361" s="181">
        <f t="shared" si="12"/>
        <v>100</v>
      </c>
    </row>
    <row r="362" spans="1:14" s="269" customFormat="1" ht="15">
      <c r="A362" s="234"/>
      <c r="B362" s="169"/>
      <c r="C362" s="168"/>
      <c r="D362" s="176">
        <v>614320</v>
      </c>
      <c r="E362" s="544" t="s">
        <v>267</v>
      </c>
      <c r="F362" s="545"/>
      <c r="G362" s="545"/>
      <c r="H362" s="545"/>
      <c r="I362" s="546"/>
      <c r="J362" s="58">
        <f>J363</f>
        <v>5500</v>
      </c>
      <c r="K362" s="119">
        <f>K363</f>
        <v>6100</v>
      </c>
      <c r="L362" s="474">
        <f>L363</f>
        <v>6100</v>
      </c>
      <c r="M362" s="119">
        <f>M363</f>
        <v>5500</v>
      </c>
      <c r="N362" s="187">
        <f t="shared" si="12"/>
        <v>90.1639344262295</v>
      </c>
    </row>
    <row r="363" spans="1:14" s="269" customFormat="1" ht="12.75">
      <c r="A363" s="362"/>
      <c r="B363" s="363"/>
      <c r="C363" s="364"/>
      <c r="D363" s="365">
        <v>614323</v>
      </c>
      <c r="E363" s="541" t="s">
        <v>268</v>
      </c>
      <c r="F363" s="542"/>
      <c r="G363" s="542"/>
      <c r="H363" s="542"/>
      <c r="I363" s="543"/>
      <c r="J363" s="114">
        <v>5500</v>
      </c>
      <c r="K363" s="115">
        <v>6100</v>
      </c>
      <c r="L363" s="473">
        <v>6100</v>
      </c>
      <c r="M363" s="115">
        <v>5500</v>
      </c>
      <c r="N363" s="187">
        <f t="shared" si="12"/>
        <v>90.1639344262295</v>
      </c>
    </row>
    <row r="364" spans="1:15" ht="15">
      <c r="A364" s="266">
        <v>16</v>
      </c>
      <c r="B364" s="266"/>
      <c r="C364" s="266">
        <v>614400</v>
      </c>
      <c r="D364" s="490"/>
      <c r="E364" s="676" t="s">
        <v>269</v>
      </c>
      <c r="F364" s="676"/>
      <c r="G364" s="676"/>
      <c r="H364" s="676"/>
      <c r="I364" s="676"/>
      <c r="J364" s="56">
        <f>SUM(J365:J365)</f>
        <v>25000</v>
      </c>
      <c r="K364" s="91">
        <f>SUM(K365+K366)</f>
        <v>40000</v>
      </c>
      <c r="L364" s="458">
        <v>0</v>
      </c>
      <c r="M364" s="91">
        <f>SUM(M365+M366)</f>
        <v>30000</v>
      </c>
      <c r="N364" s="187">
        <f t="shared" si="12"/>
        <v>75</v>
      </c>
      <c r="O364" s="269"/>
    </row>
    <row r="365" spans="1:15" s="269" customFormat="1" ht="12.75">
      <c r="A365" s="397"/>
      <c r="B365" s="363"/>
      <c r="C365" s="363"/>
      <c r="D365" s="372">
        <v>614411</v>
      </c>
      <c r="E365" s="518" t="s">
        <v>270</v>
      </c>
      <c r="F365" s="518"/>
      <c r="G365" s="518"/>
      <c r="H365" s="518"/>
      <c r="I365" s="518"/>
      <c r="J365" s="61">
        <v>25000</v>
      </c>
      <c r="K365" s="107">
        <v>20000</v>
      </c>
      <c r="L365" s="461">
        <v>0</v>
      </c>
      <c r="M365" s="107">
        <v>20000</v>
      </c>
      <c r="N365" s="187">
        <f t="shared" si="12"/>
        <v>100</v>
      </c>
      <c r="O365" s="8"/>
    </row>
    <row r="366" spans="1:15" ht="12.75">
      <c r="A366" s="397"/>
      <c r="B366" s="363"/>
      <c r="C366" s="363"/>
      <c r="D366" s="372">
        <v>614411</v>
      </c>
      <c r="E366" s="518" t="s">
        <v>439</v>
      </c>
      <c r="F366" s="518"/>
      <c r="G366" s="518"/>
      <c r="H366" s="518"/>
      <c r="I366" s="518"/>
      <c r="J366" s="61">
        <v>0</v>
      </c>
      <c r="K366" s="107">
        <v>20000</v>
      </c>
      <c r="L366" s="461">
        <v>0</v>
      </c>
      <c r="M366" s="107">
        <v>10000</v>
      </c>
      <c r="N366" s="187">
        <f>M366/K366</f>
        <v>0.5</v>
      </c>
      <c r="O366" s="177"/>
    </row>
    <row r="367" spans="1:15" s="370" customFormat="1" ht="12.75">
      <c r="A367" s="400"/>
      <c r="B367" s="400"/>
      <c r="C367" s="400"/>
      <c r="D367" s="494"/>
      <c r="E367" s="381"/>
      <c r="F367" s="381"/>
      <c r="G367" s="381"/>
      <c r="H367" s="381"/>
      <c r="I367" s="381"/>
      <c r="J367" s="184"/>
      <c r="K367" s="184"/>
      <c r="L367" s="184"/>
      <c r="M367" s="184"/>
      <c r="N367" s="186"/>
      <c r="O367" s="457"/>
    </row>
    <row r="368" spans="1:14" s="284" customFormat="1" ht="12.75">
      <c r="A368" s="547" t="s">
        <v>12</v>
      </c>
      <c r="B368" s="547"/>
      <c r="C368" s="547"/>
      <c r="D368" s="547"/>
      <c r="E368" s="547"/>
      <c r="F368" s="547"/>
      <c r="G368" s="547"/>
      <c r="H368" s="547"/>
      <c r="I368" s="547"/>
      <c r="J368" s="547"/>
      <c r="K368" s="547"/>
      <c r="L368" s="547"/>
      <c r="M368" s="547"/>
      <c r="N368" s="547"/>
    </row>
    <row r="369" spans="1:15" s="284" customFormat="1" ht="11.25" customHeight="1">
      <c r="A369" s="449" t="s">
        <v>4</v>
      </c>
      <c r="B369" s="449" t="s">
        <v>5</v>
      </c>
      <c r="C369" s="449" t="s">
        <v>6</v>
      </c>
      <c r="D369" s="449" t="s">
        <v>7</v>
      </c>
      <c r="E369" s="525" t="s">
        <v>8</v>
      </c>
      <c r="F369" s="525"/>
      <c r="G369" s="525"/>
      <c r="H369" s="525"/>
      <c r="I369" s="525"/>
      <c r="J369" s="447" t="s">
        <v>9</v>
      </c>
      <c r="K369" s="447" t="s">
        <v>10</v>
      </c>
      <c r="L369" s="447" t="s">
        <v>11</v>
      </c>
      <c r="M369" s="447" t="s">
        <v>12</v>
      </c>
      <c r="N369" s="448" t="s">
        <v>13</v>
      </c>
      <c r="O369" s="345"/>
    </row>
    <row r="370" spans="1:15" s="269" customFormat="1" ht="15">
      <c r="A370" s="234">
        <v>17</v>
      </c>
      <c r="B370" s="234"/>
      <c r="C370" s="240">
        <v>614500</v>
      </c>
      <c r="D370" s="239"/>
      <c r="E370" s="544" t="s">
        <v>271</v>
      </c>
      <c r="F370" s="545"/>
      <c r="G370" s="545"/>
      <c r="H370" s="545"/>
      <c r="I370" s="546"/>
      <c r="J370" s="58">
        <f>SUM(J371:J373)</f>
        <v>47362</v>
      </c>
      <c r="K370" s="119">
        <f>SUM(K371:K373)</f>
        <v>93000</v>
      </c>
      <c r="L370" s="465">
        <f>SUM(L371:L373)</f>
        <v>0</v>
      </c>
      <c r="M370" s="119">
        <f>SUM(M371:M373)</f>
        <v>58000</v>
      </c>
      <c r="N370" s="187">
        <f aca="true" t="shared" si="13" ref="N370:N386">M370/K370*100</f>
        <v>62.365591397849464</v>
      </c>
      <c r="O370" s="177"/>
    </row>
    <row r="371" spans="1:15" s="269" customFormat="1" ht="12.75">
      <c r="A371" s="397"/>
      <c r="B371" s="363"/>
      <c r="C371" s="364"/>
      <c r="D371" s="360">
        <v>614515</v>
      </c>
      <c r="E371" s="541" t="s">
        <v>344</v>
      </c>
      <c r="F371" s="542"/>
      <c r="G371" s="542"/>
      <c r="H371" s="542"/>
      <c r="I371" s="543"/>
      <c r="J371" s="61">
        <v>0</v>
      </c>
      <c r="K371" s="110">
        <v>20000</v>
      </c>
      <c r="L371" s="469">
        <v>0</v>
      </c>
      <c r="M371" s="110">
        <v>15000</v>
      </c>
      <c r="N371" s="187">
        <f t="shared" si="13"/>
        <v>75</v>
      </c>
      <c r="O371" s="177"/>
    </row>
    <row r="372" spans="1:15" ht="15" customHeight="1">
      <c r="A372" s="362"/>
      <c r="B372" s="363"/>
      <c r="C372" s="364"/>
      <c r="D372" s="365">
        <v>614515</v>
      </c>
      <c r="E372" s="541" t="s">
        <v>363</v>
      </c>
      <c r="F372" s="542"/>
      <c r="G372" s="542"/>
      <c r="H372" s="542"/>
      <c r="I372" s="543"/>
      <c r="J372" s="114">
        <v>47362</v>
      </c>
      <c r="K372" s="115">
        <v>70000</v>
      </c>
      <c r="L372" s="473">
        <v>0</v>
      </c>
      <c r="M372" s="115">
        <v>40000</v>
      </c>
      <c r="N372" s="187">
        <f t="shared" si="13"/>
        <v>57.14285714285714</v>
      </c>
      <c r="O372" s="177"/>
    </row>
    <row r="373" spans="1:15" s="269" customFormat="1" ht="15.75" customHeight="1">
      <c r="A373" s="397"/>
      <c r="B373" s="363"/>
      <c r="C373" s="363"/>
      <c r="D373" s="372">
        <v>614515</v>
      </c>
      <c r="E373" s="518" t="s">
        <v>272</v>
      </c>
      <c r="F373" s="518"/>
      <c r="G373" s="518"/>
      <c r="H373" s="518"/>
      <c r="I373" s="518"/>
      <c r="J373" s="61">
        <v>0</v>
      </c>
      <c r="K373" s="107">
        <v>3000</v>
      </c>
      <c r="L373" s="461">
        <v>0</v>
      </c>
      <c r="M373" s="107">
        <v>3000</v>
      </c>
      <c r="N373" s="187">
        <f t="shared" si="13"/>
        <v>100</v>
      </c>
      <c r="O373" s="177"/>
    </row>
    <row r="374" spans="1:15" s="269" customFormat="1" ht="15">
      <c r="A374" s="234">
        <v>18</v>
      </c>
      <c r="B374" s="266"/>
      <c r="C374" s="265">
        <v>614800</v>
      </c>
      <c r="D374" s="239"/>
      <c r="E374" s="544" t="s">
        <v>273</v>
      </c>
      <c r="F374" s="545"/>
      <c r="G374" s="545"/>
      <c r="H374" s="545"/>
      <c r="I374" s="546"/>
      <c r="J374" s="58">
        <f>J375</f>
        <v>21654</v>
      </c>
      <c r="K374" s="119">
        <f>K375</f>
        <v>21000</v>
      </c>
      <c r="L374" s="474">
        <f>L375</f>
        <v>5259</v>
      </c>
      <c r="M374" s="119">
        <f>M375</f>
        <v>25000</v>
      </c>
      <c r="N374" s="187">
        <f t="shared" si="13"/>
        <v>119.04761904761905</v>
      </c>
      <c r="O374"/>
    </row>
    <row r="375" spans="1:15" s="269" customFormat="1" ht="15">
      <c r="A375" s="234"/>
      <c r="B375" s="169"/>
      <c r="C375" s="168"/>
      <c r="D375" s="176">
        <v>614810</v>
      </c>
      <c r="E375" s="544" t="s">
        <v>273</v>
      </c>
      <c r="F375" s="545"/>
      <c r="G375" s="545"/>
      <c r="H375" s="545"/>
      <c r="I375" s="546"/>
      <c r="J375" s="58">
        <f>J376+J377+J378</f>
        <v>21654</v>
      </c>
      <c r="K375" s="119">
        <f>SUM(K376:K378)</f>
        <v>21000</v>
      </c>
      <c r="L375" s="474">
        <f>SUM(L376:L378)</f>
        <v>5259</v>
      </c>
      <c r="M375" s="119">
        <f>SUM(M376:M378)</f>
        <v>25000</v>
      </c>
      <c r="N375" s="187">
        <f t="shared" si="13"/>
        <v>119.04761904761905</v>
      </c>
      <c r="O375" s="177"/>
    </row>
    <row r="376" spans="1:15" ht="12.75">
      <c r="A376" s="362"/>
      <c r="B376" s="363"/>
      <c r="C376" s="364"/>
      <c r="D376" s="365">
        <v>614811</v>
      </c>
      <c r="E376" s="541" t="s">
        <v>274</v>
      </c>
      <c r="F376" s="542"/>
      <c r="G376" s="542"/>
      <c r="H376" s="542"/>
      <c r="I376" s="543"/>
      <c r="J376" s="114">
        <v>1600</v>
      </c>
      <c r="K376" s="115">
        <v>3000</v>
      </c>
      <c r="L376" s="473">
        <v>3749</v>
      </c>
      <c r="M376" s="115">
        <v>3000</v>
      </c>
      <c r="N376" s="187">
        <f t="shared" si="13"/>
        <v>100</v>
      </c>
      <c r="O376" s="177"/>
    </row>
    <row r="377" spans="1:15" ht="12.75">
      <c r="A377" s="362"/>
      <c r="B377" s="363"/>
      <c r="C377" s="364"/>
      <c r="D377" s="365">
        <v>614817</v>
      </c>
      <c r="E377" s="541" t="s">
        <v>275</v>
      </c>
      <c r="F377" s="542"/>
      <c r="G377" s="542"/>
      <c r="H377" s="542"/>
      <c r="I377" s="543"/>
      <c r="J377" s="114">
        <v>18313</v>
      </c>
      <c r="K377" s="115">
        <v>15000</v>
      </c>
      <c r="L377" s="473">
        <v>300</v>
      </c>
      <c r="M377" s="115">
        <v>19000</v>
      </c>
      <c r="N377" s="187">
        <f t="shared" si="13"/>
        <v>126.66666666666666</v>
      </c>
      <c r="O377" s="177"/>
    </row>
    <row r="378" spans="1:15" s="269" customFormat="1" ht="15.75" customHeight="1">
      <c r="A378" s="362"/>
      <c r="B378" s="363"/>
      <c r="C378" s="364"/>
      <c r="D378" s="365">
        <v>614817</v>
      </c>
      <c r="E378" s="541" t="s">
        <v>276</v>
      </c>
      <c r="F378" s="542"/>
      <c r="G378" s="542"/>
      <c r="H378" s="542"/>
      <c r="I378" s="543"/>
      <c r="J378" s="114">
        <v>1741</v>
      </c>
      <c r="K378" s="115">
        <v>3000</v>
      </c>
      <c r="L378" s="473">
        <v>1210</v>
      </c>
      <c r="M378" s="115">
        <v>3000</v>
      </c>
      <c r="N378" s="187">
        <f t="shared" si="13"/>
        <v>100</v>
      </c>
      <c r="O378" s="177"/>
    </row>
    <row r="379" spans="1:15" s="269" customFormat="1" ht="15">
      <c r="A379" s="234" t="s">
        <v>326</v>
      </c>
      <c r="B379" s="266">
        <v>615000</v>
      </c>
      <c r="C379" s="265"/>
      <c r="D379" s="176"/>
      <c r="E379" s="544" t="s">
        <v>277</v>
      </c>
      <c r="F379" s="545"/>
      <c r="G379" s="545"/>
      <c r="H379" s="545"/>
      <c r="I379" s="546"/>
      <c r="J379" s="58">
        <v>0</v>
      </c>
      <c r="K379" s="119">
        <f>K385</f>
        <v>0</v>
      </c>
      <c r="L379" s="474">
        <v>0</v>
      </c>
      <c r="M379" s="119">
        <f>M385</f>
        <v>0</v>
      </c>
      <c r="N379" s="187" t="e">
        <f t="shared" si="13"/>
        <v>#DIV/0!</v>
      </c>
      <c r="O379" s="177"/>
    </row>
    <row r="380" spans="1:15" s="269" customFormat="1" ht="15">
      <c r="A380" s="234">
        <v>19</v>
      </c>
      <c r="B380" s="266"/>
      <c r="C380" s="265">
        <v>615100</v>
      </c>
      <c r="D380" s="176"/>
      <c r="E380" s="544" t="s">
        <v>278</v>
      </c>
      <c r="F380" s="545"/>
      <c r="G380" s="545"/>
      <c r="H380" s="545"/>
      <c r="I380" s="546"/>
      <c r="J380" s="58">
        <f>J381+J382</f>
        <v>0</v>
      </c>
      <c r="K380" s="119">
        <f>K381+K382</f>
        <v>0</v>
      </c>
      <c r="L380" s="474">
        <v>0</v>
      </c>
      <c r="M380" s="119">
        <f>M381+M382</f>
        <v>0</v>
      </c>
      <c r="N380" s="187" t="e">
        <f t="shared" si="13"/>
        <v>#DIV/0!</v>
      </c>
      <c r="O380" s="177"/>
    </row>
    <row r="381" spans="1:15" ht="15">
      <c r="A381" s="234"/>
      <c r="B381" s="169"/>
      <c r="C381" s="168"/>
      <c r="D381" s="176">
        <v>615110</v>
      </c>
      <c r="E381" s="544" t="s">
        <v>278</v>
      </c>
      <c r="F381" s="545"/>
      <c r="G381" s="545"/>
      <c r="H381" s="545"/>
      <c r="I381" s="546"/>
      <c r="J381" s="58">
        <f>J382+J383+J384</f>
        <v>0</v>
      </c>
      <c r="K381" s="119">
        <v>0</v>
      </c>
      <c r="L381" s="474">
        <v>0</v>
      </c>
      <c r="M381" s="119">
        <v>0</v>
      </c>
      <c r="N381" s="187" t="e">
        <f t="shared" si="13"/>
        <v>#DIV/0!</v>
      </c>
      <c r="O381" s="177"/>
    </row>
    <row r="382" spans="1:15" ht="15">
      <c r="A382" s="227"/>
      <c r="B382" s="163"/>
      <c r="C382" s="168"/>
      <c r="D382" s="74">
        <v>615117</v>
      </c>
      <c r="E382" s="544" t="s">
        <v>279</v>
      </c>
      <c r="F382" s="545"/>
      <c r="G382" s="545"/>
      <c r="H382" s="545"/>
      <c r="I382" s="546"/>
      <c r="J382" s="56">
        <v>0</v>
      </c>
      <c r="K382" s="93">
        <f>SUM(K383:K384)</f>
        <v>0</v>
      </c>
      <c r="L382" s="470">
        <v>0</v>
      </c>
      <c r="M382" s="93">
        <f>SUM(M383:M384)</f>
        <v>0</v>
      </c>
      <c r="N382" s="187" t="e">
        <f t="shared" si="13"/>
        <v>#DIV/0!</v>
      </c>
      <c r="O382" s="177"/>
    </row>
    <row r="383" spans="1:15" ht="12.75">
      <c r="A383" s="333"/>
      <c r="B383" s="325"/>
      <c r="C383" s="326"/>
      <c r="D383" s="327"/>
      <c r="E383" s="541" t="s">
        <v>280</v>
      </c>
      <c r="F383" s="542"/>
      <c r="G383" s="542"/>
      <c r="H383" s="542"/>
      <c r="I383" s="543"/>
      <c r="J383" s="61">
        <v>0</v>
      </c>
      <c r="K383" s="110">
        <v>0</v>
      </c>
      <c r="L383" s="469">
        <v>0</v>
      </c>
      <c r="M383" s="110">
        <v>0</v>
      </c>
      <c r="N383" s="187" t="e">
        <f t="shared" si="13"/>
        <v>#DIV/0!</v>
      </c>
      <c r="O383" s="177"/>
    </row>
    <row r="384" spans="1:15" ht="12.75">
      <c r="A384" s="333"/>
      <c r="B384" s="325"/>
      <c r="C384" s="326"/>
      <c r="D384" s="327"/>
      <c r="E384" s="541" t="s">
        <v>281</v>
      </c>
      <c r="F384" s="542"/>
      <c r="G384" s="542"/>
      <c r="H384" s="542"/>
      <c r="I384" s="543"/>
      <c r="J384" s="61">
        <v>0</v>
      </c>
      <c r="K384" s="110">
        <v>0</v>
      </c>
      <c r="L384" s="469">
        <v>0</v>
      </c>
      <c r="M384" s="110">
        <v>0</v>
      </c>
      <c r="N384" s="187" t="e">
        <f t="shared" si="13"/>
        <v>#DIV/0!</v>
      </c>
      <c r="O384" s="177"/>
    </row>
    <row r="385" spans="1:15" s="269" customFormat="1" ht="15">
      <c r="A385" s="225"/>
      <c r="B385" s="232"/>
      <c r="C385" s="265">
        <v>615200</v>
      </c>
      <c r="D385" s="265"/>
      <c r="E385" s="544" t="s">
        <v>282</v>
      </c>
      <c r="F385" s="545"/>
      <c r="G385" s="545"/>
      <c r="H385" s="545"/>
      <c r="I385" s="546"/>
      <c r="J385" s="56">
        <f>J386</f>
        <v>0</v>
      </c>
      <c r="K385" s="93">
        <f>K386</f>
        <v>0</v>
      </c>
      <c r="L385" s="470">
        <v>0</v>
      </c>
      <c r="M385" s="93">
        <f>M386</f>
        <v>0</v>
      </c>
      <c r="N385" s="187" t="e">
        <f t="shared" si="13"/>
        <v>#DIV/0!</v>
      </c>
      <c r="O385" s="177"/>
    </row>
    <row r="386" spans="1:16" s="269" customFormat="1" ht="12.75">
      <c r="A386" s="333"/>
      <c r="B386" s="325"/>
      <c r="C386" s="326"/>
      <c r="D386" s="327">
        <v>615211</v>
      </c>
      <c r="E386" s="541" t="s">
        <v>283</v>
      </c>
      <c r="F386" s="542"/>
      <c r="G386" s="542"/>
      <c r="H386" s="542"/>
      <c r="I386" s="543"/>
      <c r="J386" s="61">
        <v>0</v>
      </c>
      <c r="K386" s="110">
        <v>0</v>
      </c>
      <c r="L386" s="469">
        <v>0</v>
      </c>
      <c r="M386" s="110">
        <v>0</v>
      </c>
      <c r="N386" s="187" t="e">
        <f t="shared" si="13"/>
        <v>#DIV/0!</v>
      </c>
      <c r="O386" s="177"/>
      <c r="P386" s="370"/>
    </row>
    <row r="387" spans="1:14" s="284" customFormat="1" ht="18" customHeight="1">
      <c r="A387" s="227" t="s">
        <v>327</v>
      </c>
      <c r="B387" s="266">
        <v>616000</v>
      </c>
      <c r="C387" s="265"/>
      <c r="D387" s="74"/>
      <c r="E387" s="544" t="s">
        <v>43</v>
      </c>
      <c r="F387" s="545"/>
      <c r="G387" s="545"/>
      <c r="H387" s="545"/>
      <c r="I387" s="546"/>
      <c r="J387" s="56">
        <f>J388</f>
        <v>37603</v>
      </c>
      <c r="K387" s="93">
        <f>K388</f>
        <v>60000</v>
      </c>
      <c r="L387" s="470">
        <f>L388</f>
        <v>42867</v>
      </c>
      <c r="M387" s="93">
        <f>M388</f>
        <v>50300</v>
      </c>
      <c r="N387" s="187">
        <f aca="true" t="shared" si="14" ref="N387:N397">M387/K387*100</f>
        <v>83.83333333333334</v>
      </c>
    </row>
    <row r="388" spans="1:14" ht="13.5" customHeight="1">
      <c r="A388" s="230">
        <v>20</v>
      </c>
      <c r="B388" s="234"/>
      <c r="C388" s="240">
        <v>616300</v>
      </c>
      <c r="D388" s="170"/>
      <c r="E388" s="538" t="s">
        <v>328</v>
      </c>
      <c r="F388" s="539"/>
      <c r="G388" s="539"/>
      <c r="H388" s="539"/>
      <c r="I388" s="540"/>
      <c r="J388" s="58">
        <f>SUM(J389:J390)</f>
        <v>37603</v>
      </c>
      <c r="K388" s="119">
        <f>SUM(K389:K390)</f>
        <v>60000</v>
      </c>
      <c r="L388" s="474">
        <f>SUM(L389:L390)</f>
        <v>42867</v>
      </c>
      <c r="M388" s="119">
        <f>SUM(M389:M390)</f>
        <v>50300</v>
      </c>
      <c r="N388" s="187">
        <f t="shared" si="14"/>
        <v>83.83333333333334</v>
      </c>
    </row>
    <row r="389" spans="1:15" s="41" customFormat="1" ht="12.75">
      <c r="A389" s="337"/>
      <c r="B389" s="395"/>
      <c r="C389" s="375"/>
      <c r="D389" s="338">
        <v>616331</v>
      </c>
      <c r="E389" s="541" t="s">
        <v>365</v>
      </c>
      <c r="F389" s="542"/>
      <c r="G389" s="542"/>
      <c r="H389" s="542"/>
      <c r="I389" s="543"/>
      <c r="J389" s="114">
        <v>31963</v>
      </c>
      <c r="K389" s="115">
        <v>50000</v>
      </c>
      <c r="L389" s="473">
        <v>25701</v>
      </c>
      <c r="M389" s="115">
        <v>24300</v>
      </c>
      <c r="N389" s="187">
        <f t="shared" si="14"/>
        <v>48.6</v>
      </c>
      <c r="O389" s="177"/>
    </row>
    <row r="390" spans="1:15" s="41" customFormat="1" ht="12.75">
      <c r="A390" s="333"/>
      <c r="B390" s="325"/>
      <c r="C390" s="326"/>
      <c r="D390" s="327">
        <v>616331</v>
      </c>
      <c r="E390" s="541" t="s">
        <v>364</v>
      </c>
      <c r="F390" s="542"/>
      <c r="G390" s="542"/>
      <c r="H390" s="542"/>
      <c r="I390" s="543"/>
      <c r="J390" s="61">
        <v>5640</v>
      </c>
      <c r="K390" s="110">
        <v>10000</v>
      </c>
      <c r="L390" s="469">
        <v>17166</v>
      </c>
      <c r="M390" s="110">
        <v>26000</v>
      </c>
      <c r="N390" s="187">
        <f t="shared" si="14"/>
        <v>260</v>
      </c>
      <c r="O390" s="144"/>
    </row>
    <row r="391" spans="1:15" s="269" customFormat="1" ht="15">
      <c r="A391" s="227" t="s">
        <v>18</v>
      </c>
      <c r="B391" s="266">
        <v>600000</v>
      </c>
      <c r="C391" s="265"/>
      <c r="D391" s="74"/>
      <c r="E391" s="544" t="s">
        <v>295</v>
      </c>
      <c r="F391" s="545"/>
      <c r="G391" s="545"/>
      <c r="H391" s="545"/>
      <c r="I391" s="546"/>
      <c r="J391" s="56">
        <f>J387+J379+J318+J201+J195+J181</f>
        <v>4780837</v>
      </c>
      <c r="K391" s="93">
        <f>K181+K195+K201+K318+K379+K387</f>
        <v>4153000</v>
      </c>
      <c r="L391" s="470">
        <f>L387+L181+L195+L201+L318+L379</f>
        <v>2911153</v>
      </c>
      <c r="M391" s="93">
        <f>M181+M195+M201+M318+M379+M387</f>
        <v>3709100</v>
      </c>
      <c r="N391" s="187">
        <f t="shared" si="14"/>
        <v>89.31134119913315</v>
      </c>
      <c r="O391" s="144"/>
    </row>
    <row r="392" spans="1:15" ht="15">
      <c r="A392" s="227" t="s">
        <v>26</v>
      </c>
      <c r="B392" s="147"/>
      <c r="C392" s="74">
        <v>531100</v>
      </c>
      <c r="D392" s="73"/>
      <c r="E392" s="552" t="s">
        <v>287</v>
      </c>
      <c r="F392" s="553"/>
      <c r="G392" s="553"/>
      <c r="H392" s="553"/>
      <c r="I392" s="554"/>
      <c r="J392" s="60">
        <f>J393</f>
        <v>0</v>
      </c>
      <c r="K392" s="95">
        <f>K393</f>
        <v>5000</v>
      </c>
      <c r="L392" s="481">
        <f>L393</f>
        <v>0</v>
      </c>
      <c r="M392" s="95">
        <f>M393</f>
        <v>7000</v>
      </c>
      <c r="N392" s="187">
        <f t="shared" si="14"/>
        <v>140</v>
      </c>
      <c r="O392" s="177"/>
    </row>
    <row r="393" spans="1:15" s="269" customFormat="1" ht="12.75">
      <c r="A393" s="329"/>
      <c r="B393" s="346"/>
      <c r="C393" s="371"/>
      <c r="D393" s="309">
        <v>531121</v>
      </c>
      <c r="E393" s="519" t="s">
        <v>288</v>
      </c>
      <c r="F393" s="520"/>
      <c r="G393" s="520"/>
      <c r="H393" s="520"/>
      <c r="I393" s="521"/>
      <c r="J393" s="116">
        <v>0</v>
      </c>
      <c r="K393" s="117">
        <v>5000</v>
      </c>
      <c r="L393" s="468">
        <v>0</v>
      </c>
      <c r="M393" s="117">
        <v>7000</v>
      </c>
      <c r="N393" s="187">
        <f t="shared" si="14"/>
        <v>140</v>
      </c>
      <c r="O393" s="177"/>
    </row>
    <row r="394" spans="1:15" ht="15">
      <c r="A394" s="230" t="s">
        <v>94</v>
      </c>
      <c r="B394" s="234">
        <v>820000</v>
      </c>
      <c r="C394" s="240"/>
      <c r="D394" s="240"/>
      <c r="E394" s="538" t="s">
        <v>284</v>
      </c>
      <c r="F394" s="539"/>
      <c r="G394" s="539"/>
      <c r="H394" s="539"/>
      <c r="I394" s="540"/>
      <c r="J394" s="58">
        <f>J395+J402</f>
        <v>0</v>
      </c>
      <c r="K394" s="119">
        <f>K395+K402</f>
        <v>1305000</v>
      </c>
      <c r="L394" s="474">
        <f>L395+L402</f>
        <v>55254</v>
      </c>
      <c r="M394" s="119">
        <f>M395+M402</f>
        <v>135500</v>
      </c>
      <c r="N394" s="187">
        <f t="shared" si="14"/>
        <v>10.383141762452107</v>
      </c>
      <c r="O394" s="177"/>
    </row>
    <row r="395" spans="1:15" s="269" customFormat="1" ht="15">
      <c r="A395" s="227"/>
      <c r="B395" s="266"/>
      <c r="C395" s="266">
        <v>821000</v>
      </c>
      <c r="D395" s="266"/>
      <c r="E395" s="676" t="s">
        <v>285</v>
      </c>
      <c r="F395" s="676"/>
      <c r="G395" s="676"/>
      <c r="H395" s="676"/>
      <c r="I395" s="676"/>
      <c r="J395" s="56">
        <f>SUM(J396:J401)</f>
        <v>0</v>
      </c>
      <c r="K395" s="91">
        <f>SUM(K396:K401)</f>
        <v>0</v>
      </c>
      <c r="L395" s="458">
        <f>SUM(L396:L401)</f>
        <v>0</v>
      </c>
      <c r="M395" s="91">
        <f>SUM(M396:M401)</f>
        <v>0</v>
      </c>
      <c r="N395" s="181" t="e">
        <f t="shared" si="14"/>
        <v>#DIV/0!</v>
      </c>
      <c r="O395" s="177"/>
    </row>
    <row r="396" spans="1:15" ht="15">
      <c r="A396" s="227"/>
      <c r="B396" s="266"/>
      <c r="C396" s="266"/>
      <c r="D396" s="310">
        <v>821311</v>
      </c>
      <c r="E396" s="658" t="s">
        <v>399</v>
      </c>
      <c r="F396" s="658"/>
      <c r="G396" s="658"/>
      <c r="H396" s="658"/>
      <c r="I396" s="658"/>
      <c r="J396" s="56">
        <v>0</v>
      </c>
      <c r="K396" s="91">
        <v>0</v>
      </c>
      <c r="L396" s="458">
        <v>0</v>
      </c>
      <c r="M396" s="91">
        <v>0</v>
      </c>
      <c r="N396" s="181" t="e">
        <f t="shared" si="14"/>
        <v>#DIV/0!</v>
      </c>
      <c r="O396" s="177"/>
    </row>
    <row r="397" spans="1:15" ht="15">
      <c r="A397" s="227"/>
      <c r="B397" s="266"/>
      <c r="C397" s="266"/>
      <c r="D397" s="310">
        <v>821312</v>
      </c>
      <c r="E397" s="658" t="s">
        <v>400</v>
      </c>
      <c r="F397" s="658"/>
      <c r="G397" s="658"/>
      <c r="H397" s="658"/>
      <c r="I397" s="658"/>
      <c r="J397" s="56">
        <v>0</v>
      </c>
      <c r="K397" s="91">
        <v>0</v>
      </c>
      <c r="L397" s="458">
        <v>0</v>
      </c>
      <c r="M397" s="91">
        <v>0</v>
      </c>
      <c r="N397" s="181" t="e">
        <f t="shared" si="14"/>
        <v>#DIV/0!</v>
      </c>
      <c r="O397" s="177"/>
    </row>
    <row r="398" spans="1:15" ht="15">
      <c r="A398" s="230"/>
      <c r="B398" s="234"/>
      <c r="C398" s="240"/>
      <c r="D398" s="375">
        <v>821321</v>
      </c>
      <c r="E398" s="673" t="s">
        <v>401</v>
      </c>
      <c r="F398" s="674"/>
      <c r="G398" s="674"/>
      <c r="H398" s="674"/>
      <c r="I398" s="675"/>
      <c r="J398" s="58">
        <v>0</v>
      </c>
      <c r="K398" s="119">
        <v>0</v>
      </c>
      <c r="L398" s="474">
        <v>0</v>
      </c>
      <c r="M398" s="119">
        <v>0</v>
      </c>
      <c r="N398" s="187" t="e">
        <f aca="true" t="shared" si="15" ref="N398:N406">M398/K398*100</f>
        <v>#DIV/0!</v>
      </c>
      <c r="O398" s="177"/>
    </row>
    <row r="399" spans="1:15" ht="15">
      <c r="A399" s="227"/>
      <c r="B399" s="266"/>
      <c r="C399" s="266"/>
      <c r="D399" s="310">
        <v>821512</v>
      </c>
      <c r="E399" s="658" t="s">
        <v>402</v>
      </c>
      <c r="F399" s="658"/>
      <c r="G399" s="658"/>
      <c r="H399" s="658"/>
      <c r="I399" s="658"/>
      <c r="J399" s="56">
        <v>0</v>
      </c>
      <c r="K399" s="91">
        <v>0</v>
      </c>
      <c r="L399" s="458">
        <v>0</v>
      </c>
      <c r="M399" s="91">
        <v>0</v>
      </c>
      <c r="N399" s="181" t="e">
        <f t="shared" si="15"/>
        <v>#DIV/0!</v>
      </c>
      <c r="O399" s="177"/>
    </row>
    <row r="400" spans="1:15" ht="15">
      <c r="A400" s="227"/>
      <c r="B400" s="266"/>
      <c r="C400" s="266"/>
      <c r="D400" s="310">
        <v>821612</v>
      </c>
      <c r="E400" s="658" t="s">
        <v>403</v>
      </c>
      <c r="F400" s="658"/>
      <c r="G400" s="658"/>
      <c r="H400" s="658"/>
      <c r="I400" s="658"/>
      <c r="J400" s="56">
        <v>0</v>
      </c>
      <c r="K400" s="91">
        <v>0</v>
      </c>
      <c r="L400" s="458">
        <v>0</v>
      </c>
      <c r="M400" s="91">
        <v>0</v>
      </c>
      <c r="N400" s="181" t="e">
        <f t="shared" si="15"/>
        <v>#DIV/0!</v>
      </c>
      <c r="O400" s="177"/>
    </row>
    <row r="401" spans="1:15" ht="15">
      <c r="A401" s="227"/>
      <c r="B401" s="266"/>
      <c r="C401" s="266"/>
      <c r="D401" s="310">
        <v>821624</v>
      </c>
      <c r="E401" s="658" t="s">
        <v>404</v>
      </c>
      <c r="F401" s="658"/>
      <c r="G401" s="658"/>
      <c r="H401" s="658"/>
      <c r="I401" s="658"/>
      <c r="J401" s="56">
        <v>0</v>
      </c>
      <c r="K401" s="91">
        <v>0</v>
      </c>
      <c r="L401" s="458">
        <v>0</v>
      </c>
      <c r="M401" s="91">
        <v>0</v>
      </c>
      <c r="N401" s="181" t="e">
        <f t="shared" si="15"/>
        <v>#DIV/0!</v>
      </c>
      <c r="O401" s="177"/>
    </row>
    <row r="402" spans="1:15" ht="15">
      <c r="A402" s="230"/>
      <c r="B402" s="234"/>
      <c r="C402" s="240">
        <v>823000</v>
      </c>
      <c r="D402" s="375"/>
      <c r="E402" s="544" t="s">
        <v>286</v>
      </c>
      <c r="F402" s="545"/>
      <c r="G402" s="545"/>
      <c r="H402" s="545"/>
      <c r="I402" s="546"/>
      <c r="J402" s="58">
        <f>SUM(J403:J404)</f>
        <v>0</v>
      </c>
      <c r="K402" s="119">
        <f>SUM(K403:K404)</f>
        <v>1305000</v>
      </c>
      <c r="L402" s="474">
        <f>SUM(L403:L404)</f>
        <v>55254</v>
      </c>
      <c r="M402" s="119">
        <f>SUM(M403:M404)</f>
        <v>135500</v>
      </c>
      <c r="N402" s="187">
        <f t="shared" si="15"/>
        <v>10.383141762452107</v>
      </c>
      <c r="O402" s="177"/>
    </row>
    <row r="403" spans="1:15" ht="15">
      <c r="A403" s="230"/>
      <c r="B403" s="234"/>
      <c r="C403" s="240"/>
      <c r="D403" s="375">
        <v>823300</v>
      </c>
      <c r="E403" s="673" t="s">
        <v>456</v>
      </c>
      <c r="F403" s="674"/>
      <c r="G403" s="674"/>
      <c r="H403" s="674"/>
      <c r="I403" s="675"/>
      <c r="J403" s="58">
        <v>0</v>
      </c>
      <c r="K403" s="119">
        <v>105000</v>
      </c>
      <c r="L403" s="474">
        <v>55254</v>
      </c>
      <c r="M403" s="119">
        <v>135500</v>
      </c>
      <c r="N403" s="187">
        <f t="shared" si="15"/>
        <v>129.04761904761907</v>
      </c>
      <c r="O403" s="177"/>
    </row>
    <row r="404" spans="1:15" ht="15">
      <c r="A404" s="230"/>
      <c r="B404" s="234"/>
      <c r="C404" s="240"/>
      <c r="D404" s="375">
        <v>823411</v>
      </c>
      <c r="E404" s="673" t="s">
        <v>405</v>
      </c>
      <c r="F404" s="674"/>
      <c r="G404" s="674"/>
      <c r="H404" s="674"/>
      <c r="I404" s="675"/>
      <c r="J404" s="58">
        <v>0</v>
      </c>
      <c r="K404" s="119">
        <v>1200000</v>
      </c>
      <c r="L404" s="474">
        <v>0</v>
      </c>
      <c r="M404" s="119">
        <v>0</v>
      </c>
      <c r="N404" s="187">
        <f t="shared" si="15"/>
        <v>0</v>
      </c>
      <c r="O404" s="177"/>
    </row>
    <row r="405" spans="1:15" ht="15">
      <c r="A405" s="225"/>
      <c r="B405" s="241"/>
      <c r="C405" s="145"/>
      <c r="D405" s="73"/>
      <c r="E405" s="552" t="s">
        <v>53</v>
      </c>
      <c r="F405" s="553"/>
      <c r="G405" s="553"/>
      <c r="H405" s="553"/>
      <c r="I405" s="554"/>
      <c r="J405" s="56">
        <f>J391+J394</f>
        <v>4780837</v>
      </c>
      <c r="K405" s="91">
        <f>K391+K392+K394</f>
        <v>5463000</v>
      </c>
      <c r="L405" s="458">
        <f>L391+L394</f>
        <v>2966407</v>
      </c>
      <c r="M405" s="91">
        <f>M391+M392+M394</f>
        <v>3851600</v>
      </c>
      <c r="N405" s="187">
        <f t="shared" si="15"/>
        <v>70.5033864177192</v>
      </c>
      <c r="O405" s="177"/>
    </row>
    <row r="406" spans="1:15" ht="15">
      <c r="A406" s="235"/>
      <c r="B406" s="189"/>
      <c r="C406" s="190"/>
      <c r="D406" s="89"/>
      <c r="E406" s="597" t="s">
        <v>71</v>
      </c>
      <c r="F406" s="598"/>
      <c r="G406" s="598"/>
      <c r="H406" s="598"/>
      <c r="I406" s="599"/>
      <c r="J406" s="57">
        <f>J147-J405</f>
        <v>83590</v>
      </c>
      <c r="K406" s="94">
        <f>K147-K405</f>
        <v>0</v>
      </c>
      <c r="L406" s="478">
        <f>SUM(L147-L405)</f>
        <v>588331</v>
      </c>
      <c r="M406" s="94">
        <f>M147-M405</f>
        <v>0</v>
      </c>
      <c r="N406" s="187" t="e">
        <f t="shared" si="15"/>
        <v>#DIV/0!</v>
      </c>
      <c r="O406" s="177"/>
    </row>
    <row r="407" spans="1:15" ht="12.75">
      <c r="A407" s="482"/>
      <c r="B407" s="482"/>
      <c r="C407" s="482"/>
      <c r="D407" s="482"/>
      <c r="E407" s="482"/>
      <c r="F407" s="482"/>
      <c r="G407" s="482"/>
      <c r="H407" s="482"/>
      <c r="I407" s="482"/>
      <c r="J407" s="482"/>
      <c r="K407" s="482"/>
      <c r="L407" s="482"/>
      <c r="M407" s="482"/>
      <c r="N407" s="482"/>
      <c r="O407" s="177"/>
    </row>
    <row r="408" spans="1:15" s="269" customFormat="1" ht="12.75">
      <c r="A408" s="547" t="s">
        <v>13</v>
      </c>
      <c r="B408" s="547"/>
      <c r="C408" s="547"/>
      <c r="D408" s="547"/>
      <c r="E408" s="547"/>
      <c r="F408" s="547"/>
      <c r="G408" s="547"/>
      <c r="H408" s="547"/>
      <c r="I408" s="547"/>
      <c r="J408" s="547"/>
      <c r="K408" s="547"/>
      <c r="L408" s="547"/>
      <c r="M408" s="547"/>
      <c r="N408" s="547"/>
      <c r="O408" s="177"/>
    </row>
    <row r="409" spans="1:15" ht="12.75">
      <c r="A409" s="482"/>
      <c r="B409" s="482"/>
      <c r="C409" s="482"/>
      <c r="D409" s="482"/>
      <c r="E409" s="482"/>
      <c r="F409" s="482"/>
      <c r="G409" s="482"/>
      <c r="H409" s="482"/>
      <c r="I409" s="482"/>
      <c r="J409" s="482"/>
      <c r="K409" s="482"/>
      <c r="L409" s="482"/>
      <c r="M409" s="482"/>
      <c r="N409" s="482"/>
      <c r="O409" s="177"/>
    </row>
    <row r="410" spans="1:15" s="370" customFormat="1" ht="12.75">
      <c r="A410" s="284"/>
      <c r="B410" s="373"/>
      <c r="C410" s="483"/>
      <c r="D410" s="483"/>
      <c r="E410" s="381"/>
      <c r="F410" s="381"/>
      <c r="G410" s="381"/>
      <c r="H410" s="381"/>
      <c r="I410" s="381"/>
      <c r="J410" s="184"/>
      <c r="K410" s="184"/>
      <c r="L410" s="184"/>
      <c r="M410" s="184"/>
      <c r="N410" s="186"/>
      <c r="O410" s="457"/>
    </row>
    <row r="411" spans="1:15" s="370" customFormat="1" ht="12.75">
      <c r="A411" s="284"/>
      <c r="B411" s="373"/>
      <c r="C411" s="483"/>
      <c r="D411" s="483"/>
      <c r="E411" s="381"/>
      <c r="F411" s="381"/>
      <c r="G411" s="381"/>
      <c r="H411" s="381"/>
      <c r="I411" s="381"/>
      <c r="J411" s="184"/>
      <c r="K411" s="184"/>
      <c r="L411" s="184"/>
      <c r="M411" s="184"/>
      <c r="N411" s="186"/>
      <c r="O411" s="457"/>
    </row>
    <row r="412" spans="1:15" s="370" customFormat="1" ht="12.75">
      <c r="A412" s="284"/>
      <c r="B412" s="373"/>
      <c r="C412" s="483"/>
      <c r="D412" s="483"/>
      <c r="E412" s="381"/>
      <c r="F412" s="381"/>
      <c r="G412" s="381"/>
      <c r="H412" s="381"/>
      <c r="I412" s="381"/>
      <c r="J412" s="184"/>
      <c r="K412" s="184"/>
      <c r="L412" s="184"/>
      <c r="M412" s="184"/>
      <c r="N412" s="186"/>
      <c r="O412" s="457"/>
    </row>
    <row r="413" spans="1:15" s="370" customFormat="1" ht="12.75">
      <c r="A413" s="284"/>
      <c r="B413" s="373"/>
      <c r="C413" s="483"/>
      <c r="D413" s="483"/>
      <c r="E413" s="381"/>
      <c r="F413" s="381"/>
      <c r="G413" s="381"/>
      <c r="H413" s="381"/>
      <c r="I413" s="381"/>
      <c r="J413" s="184"/>
      <c r="K413" s="184"/>
      <c r="L413" s="184"/>
      <c r="M413" s="184"/>
      <c r="N413" s="186"/>
      <c r="O413" s="457"/>
    </row>
    <row r="414" spans="1:15" s="370" customFormat="1" ht="12.75">
      <c r="A414" s="284"/>
      <c r="B414" s="373"/>
      <c r="C414" s="483"/>
      <c r="D414" s="483"/>
      <c r="E414" s="381"/>
      <c r="F414" s="381"/>
      <c r="G414" s="381"/>
      <c r="H414" s="381"/>
      <c r="I414" s="381"/>
      <c r="J414" s="184"/>
      <c r="K414" s="184"/>
      <c r="L414" s="184"/>
      <c r="M414" s="184"/>
      <c r="N414" s="186"/>
      <c r="O414" s="457"/>
    </row>
    <row r="415" spans="1:15" s="370" customFormat="1" ht="12.75">
      <c r="A415" s="284"/>
      <c r="B415" s="373"/>
      <c r="C415" s="483"/>
      <c r="D415" s="483"/>
      <c r="E415" s="381"/>
      <c r="F415" s="381"/>
      <c r="G415" s="381"/>
      <c r="H415" s="381"/>
      <c r="I415" s="381"/>
      <c r="J415" s="184"/>
      <c r="K415" s="184"/>
      <c r="L415" s="184"/>
      <c r="M415" s="184"/>
      <c r="N415" s="186"/>
      <c r="O415" s="457"/>
    </row>
    <row r="416" spans="1:15" s="370" customFormat="1" ht="12.75">
      <c r="A416" s="284"/>
      <c r="B416" s="373"/>
      <c r="C416" s="483"/>
      <c r="D416" s="483"/>
      <c r="E416" s="381"/>
      <c r="F416" s="381"/>
      <c r="G416" s="381"/>
      <c r="H416" s="381"/>
      <c r="I416" s="381"/>
      <c r="J416" s="184"/>
      <c r="K416" s="184"/>
      <c r="L416" s="184"/>
      <c r="M416" s="184"/>
      <c r="N416" s="186"/>
      <c r="O416" s="457"/>
    </row>
    <row r="417" spans="1:15" s="370" customFormat="1" ht="12.75">
      <c r="A417" s="284"/>
      <c r="B417" s="373"/>
      <c r="C417" s="483"/>
      <c r="D417" s="483"/>
      <c r="E417" s="381"/>
      <c r="F417" s="381"/>
      <c r="G417" s="381"/>
      <c r="H417" s="381"/>
      <c r="I417" s="381"/>
      <c r="J417" s="184"/>
      <c r="K417" s="184"/>
      <c r="L417" s="184"/>
      <c r="M417" s="184"/>
      <c r="N417" s="186"/>
      <c r="O417" s="457"/>
    </row>
    <row r="418" spans="1:15" s="370" customFormat="1" ht="12.75">
      <c r="A418" s="284"/>
      <c r="B418" s="373"/>
      <c r="C418" s="483"/>
      <c r="D418" s="483"/>
      <c r="E418" s="381"/>
      <c r="F418" s="381"/>
      <c r="G418" s="381"/>
      <c r="H418" s="381"/>
      <c r="I418" s="381"/>
      <c r="J418" s="184"/>
      <c r="K418" s="184"/>
      <c r="L418" s="184"/>
      <c r="M418" s="184"/>
      <c r="N418" s="186"/>
      <c r="O418" s="457"/>
    </row>
    <row r="419" spans="1:15" s="370" customFormat="1" ht="12.75">
      <c r="A419" s="284"/>
      <c r="B419" s="373"/>
      <c r="C419" s="483"/>
      <c r="D419" s="483"/>
      <c r="E419" s="381"/>
      <c r="F419" s="381"/>
      <c r="G419" s="381"/>
      <c r="H419" s="381"/>
      <c r="I419" s="381"/>
      <c r="J419" s="184"/>
      <c r="K419" s="184"/>
      <c r="L419" s="184"/>
      <c r="M419" s="184"/>
      <c r="N419" s="186"/>
      <c r="O419" s="457"/>
    </row>
    <row r="420" spans="1:15" s="370" customFormat="1" ht="12.75">
      <c r="A420" s="284"/>
      <c r="B420" s="373"/>
      <c r="C420" s="483"/>
      <c r="D420" s="483"/>
      <c r="E420" s="381"/>
      <c r="F420" s="381"/>
      <c r="G420" s="381"/>
      <c r="H420" s="381"/>
      <c r="I420" s="381"/>
      <c r="J420" s="184"/>
      <c r="K420" s="184"/>
      <c r="L420" s="184"/>
      <c r="M420" s="184"/>
      <c r="N420" s="186"/>
      <c r="O420" s="457"/>
    </row>
    <row r="421" spans="1:15" s="370" customFormat="1" ht="12.75">
      <c r="A421" s="284"/>
      <c r="B421" s="373"/>
      <c r="C421" s="483"/>
      <c r="D421" s="483"/>
      <c r="E421" s="381"/>
      <c r="F421" s="381"/>
      <c r="G421" s="381"/>
      <c r="H421" s="381"/>
      <c r="I421" s="381"/>
      <c r="J421" s="184"/>
      <c r="K421" s="184"/>
      <c r="L421" s="184"/>
      <c r="M421" s="184"/>
      <c r="N421" s="186"/>
      <c r="O421" s="457"/>
    </row>
    <row r="422" spans="1:15" s="370" customFormat="1" ht="12.75">
      <c r="A422" s="284"/>
      <c r="B422" s="373"/>
      <c r="C422" s="483"/>
      <c r="D422" s="483"/>
      <c r="E422" s="381"/>
      <c r="F422" s="381"/>
      <c r="G422" s="381"/>
      <c r="H422" s="381"/>
      <c r="I422" s="381"/>
      <c r="J422" s="184"/>
      <c r="K422" s="184"/>
      <c r="L422" s="184"/>
      <c r="M422" s="184"/>
      <c r="N422" s="186"/>
      <c r="O422" s="457"/>
    </row>
    <row r="423" spans="1:15" s="370" customFormat="1" ht="12.75">
      <c r="A423" s="284"/>
      <c r="B423" s="373"/>
      <c r="C423" s="483"/>
      <c r="D423" s="483"/>
      <c r="E423" s="381"/>
      <c r="F423" s="381"/>
      <c r="G423" s="381"/>
      <c r="H423" s="381"/>
      <c r="I423" s="381"/>
      <c r="J423" s="184"/>
      <c r="K423" s="184"/>
      <c r="L423" s="184"/>
      <c r="M423" s="184"/>
      <c r="N423" s="186"/>
      <c r="O423" s="457"/>
    </row>
    <row r="424" spans="1:15" s="370" customFormat="1" ht="12.75">
      <c r="A424" s="284"/>
      <c r="B424" s="373"/>
      <c r="C424" s="483"/>
      <c r="D424" s="483"/>
      <c r="E424" s="381"/>
      <c r="F424" s="381"/>
      <c r="G424" s="381"/>
      <c r="H424" s="381"/>
      <c r="I424" s="381"/>
      <c r="J424" s="184"/>
      <c r="K424" s="184"/>
      <c r="L424" s="184"/>
      <c r="M424" s="184"/>
      <c r="N424" s="186"/>
      <c r="O424" s="457"/>
    </row>
    <row r="425" spans="1:15" s="370" customFormat="1" ht="12.75">
      <c r="A425" s="284"/>
      <c r="B425" s="373"/>
      <c r="C425" s="483"/>
      <c r="D425" s="483"/>
      <c r="E425" s="381"/>
      <c r="F425" s="381"/>
      <c r="G425" s="381"/>
      <c r="H425" s="381"/>
      <c r="I425" s="381"/>
      <c r="J425" s="184"/>
      <c r="K425" s="184"/>
      <c r="L425" s="184"/>
      <c r="M425" s="184"/>
      <c r="N425" s="186"/>
      <c r="O425" s="457"/>
    </row>
    <row r="426" spans="1:15" s="370" customFormat="1" ht="12.75">
      <c r="A426" s="284"/>
      <c r="B426" s="373"/>
      <c r="C426" s="483"/>
      <c r="D426" s="483"/>
      <c r="E426" s="381"/>
      <c r="F426" s="381"/>
      <c r="G426" s="381"/>
      <c r="H426" s="381"/>
      <c r="I426" s="381"/>
      <c r="J426" s="184"/>
      <c r="K426" s="184"/>
      <c r="L426" s="184"/>
      <c r="M426" s="184"/>
      <c r="N426" s="186"/>
      <c r="O426" s="457"/>
    </row>
    <row r="427" spans="1:15" s="370" customFormat="1" ht="12.75">
      <c r="A427" s="284"/>
      <c r="B427" s="373"/>
      <c r="C427" s="483"/>
      <c r="D427" s="483"/>
      <c r="E427" s="381"/>
      <c r="F427" s="381"/>
      <c r="G427" s="381"/>
      <c r="H427" s="381"/>
      <c r="I427" s="381"/>
      <c r="J427" s="184"/>
      <c r="K427" s="184"/>
      <c r="L427" s="184"/>
      <c r="M427" s="184"/>
      <c r="N427" s="186"/>
      <c r="O427" s="457"/>
    </row>
    <row r="428" spans="1:15" s="370" customFormat="1" ht="12.75">
      <c r="A428" s="284"/>
      <c r="B428" s="373"/>
      <c r="C428" s="483"/>
      <c r="D428" s="483"/>
      <c r="E428" s="381"/>
      <c r="F428" s="381"/>
      <c r="G428" s="381"/>
      <c r="H428" s="381"/>
      <c r="I428" s="381"/>
      <c r="J428" s="184"/>
      <c r="K428" s="184"/>
      <c r="L428" s="184"/>
      <c r="M428" s="184"/>
      <c r="N428" s="186"/>
      <c r="O428" s="457"/>
    </row>
    <row r="429" spans="1:15" s="370" customFormat="1" ht="12.75">
      <c r="A429" s="284"/>
      <c r="B429" s="373"/>
      <c r="C429" s="483"/>
      <c r="D429" s="483"/>
      <c r="E429" s="381"/>
      <c r="F429" s="381"/>
      <c r="G429" s="381"/>
      <c r="H429" s="381"/>
      <c r="I429" s="381"/>
      <c r="J429" s="184"/>
      <c r="K429" s="184"/>
      <c r="L429" s="184"/>
      <c r="M429" s="184"/>
      <c r="N429" s="186"/>
      <c r="O429" s="457"/>
    </row>
    <row r="430" spans="1:15" s="370" customFormat="1" ht="12.75">
      <c r="A430" s="284"/>
      <c r="B430" s="373"/>
      <c r="C430" s="483"/>
      <c r="D430" s="483"/>
      <c r="E430" s="381"/>
      <c r="F430" s="381"/>
      <c r="G430" s="381"/>
      <c r="H430" s="381"/>
      <c r="I430" s="381"/>
      <c r="J430" s="184"/>
      <c r="K430" s="184"/>
      <c r="L430" s="184"/>
      <c r="M430" s="184"/>
      <c r="N430" s="186"/>
      <c r="O430" s="457"/>
    </row>
    <row r="431" spans="1:15" s="370" customFormat="1" ht="12.75">
      <c r="A431" s="284"/>
      <c r="B431" s="373"/>
      <c r="C431" s="483"/>
      <c r="D431" s="483"/>
      <c r="E431" s="381"/>
      <c r="F431" s="381"/>
      <c r="G431" s="381"/>
      <c r="H431" s="381"/>
      <c r="I431" s="381"/>
      <c r="J431" s="184"/>
      <c r="K431" s="184"/>
      <c r="L431" s="184"/>
      <c r="M431" s="184"/>
      <c r="N431" s="186"/>
      <c r="O431" s="457"/>
    </row>
    <row r="432" spans="1:15" s="269" customFormat="1" ht="12.75">
      <c r="A432" s="396"/>
      <c r="B432" s="396"/>
      <c r="C432" s="396"/>
      <c r="D432" s="396"/>
      <c r="E432" s="396"/>
      <c r="F432" s="396"/>
      <c r="G432" s="396"/>
      <c r="H432" s="396"/>
      <c r="I432" s="396"/>
      <c r="J432" s="396"/>
      <c r="K432" s="444"/>
      <c r="L432" s="396"/>
      <c r="M432" s="396"/>
      <c r="N432" s="396"/>
      <c r="O432" s="177"/>
    </row>
    <row r="433" ht="12.75">
      <c r="O433" s="177"/>
    </row>
    <row r="434" spans="1:15" s="24" customFormat="1" ht="28.5" customHeight="1">
      <c r="A434"/>
      <c r="B434"/>
      <c r="C434"/>
      <c r="D434"/>
      <c r="E434"/>
      <c r="F434"/>
      <c r="G434"/>
      <c r="H434"/>
      <c r="I434"/>
      <c r="J434" s="4"/>
      <c r="K434" s="4"/>
      <c r="L434"/>
      <c r="M434"/>
      <c r="N434"/>
      <c r="O434" s="177"/>
    </row>
    <row r="441" spans="1:14" ht="13.5">
      <c r="A441" s="537"/>
      <c r="B441" s="537"/>
      <c r="C441" s="537"/>
      <c r="D441" s="537"/>
      <c r="E441" s="537"/>
      <c r="F441" s="537"/>
      <c r="G441" s="537"/>
      <c r="H441" s="537"/>
      <c r="I441" s="537"/>
      <c r="J441" s="537"/>
      <c r="K441" s="537"/>
      <c r="L441" s="537"/>
      <c r="M441" s="537"/>
      <c r="N441" s="537"/>
    </row>
    <row r="444" spans="1:15" s="5" customFormat="1" ht="14.25" customHeight="1">
      <c r="A444"/>
      <c r="B444"/>
      <c r="C444"/>
      <c r="D444"/>
      <c r="E444"/>
      <c r="F444"/>
      <c r="G444"/>
      <c r="H444"/>
      <c r="I444"/>
      <c r="J444" s="4"/>
      <c r="K444" s="4"/>
      <c r="L444"/>
      <c r="M444"/>
      <c r="N444"/>
      <c r="O444"/>
    </row>
  </sheetData>
  <sheetProtection/>
  <mergeCells count="372">
    <mergeCell ref="A69:N69"/>
    <mergeCell ref="A175:N175"/>
    <mergeCell ref="E241:I241"/>
    <mergeCell ref="E205:I205"/>
    <mergeCell ref="E272:I272"/>
    <mergeCell ref="E384:I384"/>
    <mergeCell ref="E269:I269"/>
    <mergeCell ref="E315:I315"/>
    <mergeCell ref="E314:I314"/>
    <mergeCell ref="E313:I313"/>
    <mergeCell ref="E310:I310"/>
    <mergeCell ref="E274:I274"/>
    <mergeCell ref="E371:I371"/>
    <mergeCell ref="E375:I375"/>
    <mergeCell ref="E376:I376"/>
    <mergeCell ref="E297:I297"/>
    <mergeCell ref="E298:I298"/>
    <mergeCell ref="E325:I325"/>
    <mergeCell ref="E364:I364"/>
    <mergeCell ref="E327:I327"/>
    <mergeCell ref="E383:I383"/>
    <mergeCell ref="E381:I381"/>
    <mergeCell ref="E290:I290"/>
    <mergeCell ref="E404:I404"/>
    <mergeCell ref="E395:I395"/>
    <mergeCell ref="E403:I403"/>
    <mergeCell ref="E396:I396"/>
    <mergeCell ref="E397:I397"/>
    <mergeCell ref="E398:I398"/>
    <mergeCell ref="E399:I399"/>
    <mergeCell ref="E400:I400"/>
    <mergeCell ref="E401:I401"/>
    <mergeCell ref="E402:I402"/>
    <mergeCell ref="L22:M22"/>
    <mergeCell ref="C20:G21"/>
    <mergeCell ref="E72:I72"/>
    <mergeCell ref="E86:I86"/>
    <mergeCell ref="E80:I80"/>
    <mergeCell ref="E88:I88"/>
    <mergeCell ref="E87:I87"/>
    <mergeCell ref="E45:I45"/>
    <mergeCell ref="E73:I73"/>
    <mergeCell ref="E74:I74"/>
    <mergeCell ref="E250:I250"/>
    <mergeCell ref="E219:I219"/>
    <mergeCell ref="E260:I260"/>
    <mergeCell ref="E218:I218"/>
    <mergeCell ref="E233:I233"/>
    <mergeCell ref="E240:I240"/>
    <mergeCell ref="A254:N254"/>
    <mergeCell ref="E223:I223"/>
    <mergeCell ref="E256:I256"/>
    <mergeCell ref="E268:I268"/>
    <mergeCell ref="E267:I267"/>
    <mergeCell ref="E280:I280"/>
    <mergeCell ref="E275:I275"/>
    <mergeCell ref="E278:I278"/>
    <mergeCell ref="E273:I273"/>
    <mergeCell ref="E245:I245"/>
    <mergeCell ref="E242:I242"/>
    <mergeCell ref="E328:I328"/>
    <mergeCell ref="E326:I326"/>
    <mergeCell ref="E276:I276"/>
    <mergeCell ref="E348:I348"/>
    <mergeCell ref="E339:I339"/>
    <mergeCell ref="E289:I289"/>
    <mergeCell ref="E296:I296"/>
    <mergeCell ref="E305:I305"/>
    <mergeCell ref="E343:I343"/>
    <mergeCell ref="E342:I342"/>
    <mergeCell ref="E243:I243"/>
    <mergeCell ref="E251:I251"/>
    <mergeCell ref="E277:I277"/>
    <mergeCell ref="E312:I312"/>
    <mergeCell ref="E360:I360"/>
    <mergeCell ref="E346:I346"/>
    <mergeCell ref="E338:I338"/>
    <mergeCell ref="E287:I287"/>
    <mergeCell ref="E355:I355"/>
    <mergeCell ref="E322:I322"/>
    <mergeCell ref="E386:I386"/>
    <mergeCell ref="E390:I390"/>
    <mergeCell ref="E387:I387"/>
    <mergeCell ref="E388:I388"/>
    <mergeCell ref="E389:I389"/>
    <mergeCell ref="E321:I321"/>
    <mergeCell ref="E358:I358"/>
    <mergeCell ref="E356:I356"/>
    <mergeCell ref="E345:I345"/>
    <mergeCell ref="E334:I334"/>
    <mergeCell ref="A408:N408"/>
    <mergeCell ref="E385:I385"/>
    <mergeCell ref="E244:I244"/>
    <mergeCell ref="E216:I216"/>
    <mergeCell ref="E207:I207"/>
    <mergeCell ref="E228:I228"/>
    <mergeCell ref="E262:I262"/>
    <mergeCell ref="E359:I359"/>
    <mergeCell ref="E347:I347"/>
    <mergeCell ref="E380:I380"/>
    <mergeCell ref="E75:I75"/>
    <mergeCell ref="E40:I40"/>
    <mergeCell ref="E52:I52"/>
    <mergeCell ref="E61:I61"/>
    <mergeCell ref="E47:I47"/>
    <mergeCell ref="E48:I48"/>
    <mergeCell ref="E64:I64"/>
    <mergeCell ref="E46:I46"/>
    <mergeCell ref="E44:I44"/>
    <mergeCell ref="E54:I54"/>
    <mergeCell ref="E53:I53"/>
    <mergeCell ref="E56:I56"/>
    <mergeCell ref="E51:I51"/>
    <mergeCell ref="E62:I62"/>
    <mergeCell ref="A331:N331"/>
    <mergeCell ref="E320:I320"/>
    <mergeCell ref="E191:I191"/>
    <mergeCell ref="E127:I127"/>
    <mergeCell ref="E239:I239"/>
    <mergeCell ref="E238:I238"/>
    <mergeCell ref="E41:I41"/>
    <mergeCell ref="E55:I55"/>
    <mergeCell ref="E265:I265"/>
    <mergeCell ref="E65:I65"/>
    <mergeCell ref="E66:I66"/>
    <mergeCell ref="E319:I319"/>
    <mergeCell ref="E198:I198"/>
    <mergeCell ref="E60:I60"/>
    <mergeCell ref="E70:I70"/>
    <mergeCell ref="E120:I120"/>
    <mergeCell ref="E405:I405"/>
    <mergeCell ref="E323:I323"/>
    <mergeCell ref="E351:I351"/>
    <mergeCell ref="E335:I335"/>
    <mergeCell ref="E336:I336"/>
    <mergeCell ref="E363:I363"/>
    <mergeCell ref="E352:I352"/>
    <mergeCell ref="E392:I392"/>
    <mergeCell ref="E391:I391"/>
    <mergeCell ref="E324:I324"/>
    <mergeCell ref="E382:I382"/>
    <mergeCell ref="E365:I365"/>
    <mergeCell ref="E378:I378"/>
    <mergeCell ref="E362:I362"/>
    <mergeCell ref="E372:I372"/>
    <mergeCell ref="E361:I361"/>
    <mergeCell ref="E377:I377"/>
    <mergeCell ref="E369:I369"/>
    <mergeCell ref="A368:N368"/>
    <mergeCell ref="E374:I374"/>
    <mergeCell ref="E141:I141"/>
    <mergeCell ref="E146:I146"/>
    <mergeCell ref="A137:N137"/>
    <mergeCell ref="E131:I131"/>
    <mergeCell ref="E133:I133"/>
    <mergeCell ref="E145:I145"/>
    <mergeCell ref="E210:I210"/>
    <mergeCell ref="E209:I209"/>
    <mergeCell ref="E200:I200"/>
    <mergeCell ref="E190:I190"/>
    <mergeCell ref="E192:I192"/>
    <mergeCell ref="E193:I193"/>
    <mergeCell ref="E194:I194"/>
    <mergeCell ref="E97:I97"/>
    <mergeCell ref="E102:I102"/>
    <mergeCell ref="A100:N100"/>
    <mergeCell ref="E104:I104"/>
    <mergeCell ref="E129:I129"/>
    <mergeCell ref="J178:J179"/>
    <mergeCell ref="E130:I130"/>
    <mergeCell ref="E132:I132"/>
    <mergeCell ref="E139:I139"/>
    <mergeCell ref="E147:I147"/>
    <mergeCell ref="E96:I96"/>
    <mergeCell ref="E204:I204"/>
    <mergeCell ref="A213:N213"/>
    <mergeCell ref="E197:I197"/>
    <mergeCell ref="E203:I203"/>
    <mergeCell ref="E108:I108"/>
    <mergeCell ref="A178:A179"/>
    <mergeCell ref="B178:B179"/>
    <mergeCell ref="E202:I202"/>
    <mergeCell ref="E187:I187"/>
    <mergeCell ref="C6:N6"/>
    <mergeCell ref="D9:M10"/>
    <mergeCell ref="D12:M12"/>
    <mergeCell ref="A35:C35"/>
    <mergeCell ref="B36:B37"/>
    <mergeCell ref="L23:M23"/>
    <mergeCell ref="D16:M16"/>
    <mergeCell ref="L25:M25"/>
    <mergeCell ref="D17:M17"/>
    <mergeCell ref="A36:A37"/>
    <mergeCell ref="M1:N1"/>
    <mergeCell ref="D1:I1"/>
    <mergeCell ref="D2:I2"/>
    <mergeCell ref="D3:I3"/>
    <mergeCell ref="D4:I4"/>
    <mergeCell ref="D5:I5"/>
    <mergeCell ref="D27:M27"/>
    <mergeCell ref="D36:D37"/>
    <mergeCell ref="E39:I39"/>
    <mergeCell ref="E38:I38"/>
    <mergeCell ref="C18:M18"/>
    <mergeCell ref="C29:M29"/>
    <mergeCell ref="K36:K37"/>
    <mergeCell ref="L24:M24"/>
    <mergeCell ref="E36:I37"/>
    <mergeCell ref="E406:I406"/>
    <mergeCell ref="E341:I341"/>
    <mergeCell ref="E340:I340"/>
    <mergeCell ref="E379:I379"/>
    <mergeCell ref="E354:I354"/>
    <mergeCell ref="E264:I264"/>
    <mergeCell ref="E306:I306"/>
    <mergeCell ref="E350:I350"/>
    <mergeCell ref="E337:I337"/>
    <mergeCell ref="E304:I304"/>
    <mergeCell ref="L20:M21"/>
    <mergeCell ref="M36:M37"/>
    <mergeCell ref="J36:J37"/>
    <mergeCell ref="C22:G22"/>
    <mergeCell ref="E89:I89"/>
    <mergeCell ref="E114:I114"/>
    <mergeCell ref="E112:I112"/>
    <mergeCell ref="E79:I79"/>
    <mergeCell ref="E93:I93"/>
    <mergeCell ref="E58:I58"/>
    <mergeCell ref="L178:L179"/>
    <mergeCell ref="E349:I349"/>
    <mergeCell ref="E333:I333"/>
    <mergeCell ref="E201:I201"/>
    <mergeCell ref="D178:D179"/>
    <mergeCell ref="E237:I237"/>
    <mergeCell ref="E231:I231"/>
    <mergeCell ref="E184:I184"/>
    <mergeCell ref="E185:I185"/>
    <mergeCell ref="E181:I181"/>
    <mergeCell ref="E128:I128"/>
    <mergeCell ref="E117:I117"/>
    <mergeCell ref="E121:I121"/>
    <mergeCell ref="E101:I101"/>
    <mergeCell ref="E109:I109"/>
    <mergeCell ref="E113:I113"/>
    <mergeCell ref="E115:I115"/>
    <mergeCell ref="E92:I92"/>
    <mergeCell ref="E122:I122"/>
    <mergeCell ref="L36:L37"/>
    <mergeCell ref="E116:I116"/>
    <mergeCell ref="E90:I90"/>
    <mergeCell ref="E71:I71"/>
    <mergeCell ref="E57:I57"/>
    <mergeCell ref="E77:I77"/>
    <mergeCell ref="E81:I81"/>
    <mergeCell ref="E85:I85"/>
    <mergeCell ref="E84:I84"/>
    <mergeCell ref="E189:I189"/>
    <mergeCell ref="N178:N179"/>
    <mergeCell ref="E142:I142"/>
    <mergeCell ref="E134:I134"/>
    <mergeCell ref="E118:I118"/>
    <mergeCell ref="E123:I123"/>
    <mergeCell ref="E125:I125"/>
    <mergeCell ref="E126:I126"/>
    <mergeCell ref="E119:I119"/>
    <mergeCell ref="E178:I179"/>
    <mergeCell ref="E180:I180"/>
    <mergeCell ref="E247:I247"/>
    <mergeCell ref="E225:I225"/>
    <mergeCell ref="E183:I183"/>
    <mergeCell ref="E206:I206"/>
    <mergeCell ref="E214:I214"/>
    <mergeCell ref="E188:I188"/>
    <mergeCell ref="E186:I186"/>
    <mergeCell ref="E220:I220"/>
    <mergeCell ref="E230:I230"/>
    <mergeCell ref="E232:I232"/>
    <mergeCell ref="E226:I226"/>
    <mergeCell ref="E246:I246"/>
    <mergeCell ref="E229:I229"/>
    <mergeCell ref="E182:I182"/>
    <mergeCell ref="E215:I215"/>
    <mergeCell ref="E195:I195"/>
    <mergeCell ref="E196:I196"/>
    <mergeCell ref="E217:I217"/>
    <mergeCell ref="E286:I286"/>
    <mergeCell ref="E283:I283"/>
    <mergeCell ref="E284:I284"/>
    <mergeCell ref="E261:I261"/>
    <mergeCell ref="E271:I271"/>
    <mergeCell ref="E282:I282"/>
    <mergeCell ref="E263:I263"/>
    <mergeCell ref="E91:I91"/>
    <mergeCell ref="E111:I111"/>
    <mergeCell ref="E248:I248"/>
    <mergeCell ref="E235:I235"/>
    <mergeCell ref="E249:I249"/>
    <mergeCell ref="E259:I259"/>
    <mergeCell ref="E222:I222"/>
    <mergeCell ref="E221:I221"/>
    <mergeCell ref="E208:I208"/>
    <mergeCell ref="E257:I257"/>
    <mergeCell ref="E266:I266"/>
    <mergeCell ref="E308:I308"/>
    <mergeCell ref="E279:I279"/>
    <mergeCell ref="E281:I281"/>
    <mergeCell ref="H20:K21"/>
    <mergeCell ref="H22:K22"/>
    <mergeCell ref="H23:K23"/>
    <mergeCell ref="H24:K24"/>
    <mergeCell ref="H25:K25"/>
    <mergeCell ref="E270:I270"/>
    <mergeCell ref="E357:I357"/>
    <mergeCell ref="E285:I285"/>
    <mergeCell ref="E291:I291"/>
    <mergeCell ref="E318:I318"/>
    <mergeCell ref="E309:I309"/>
    <mergeCell ref="E300:I300"/>
    <mergeCell ref="E302:I302"/>
    <mergeCell ref="E316:I316"/>
    <mergeCell ref="E299:I299"/>
    <mergeCell ref="E295:I295"/>
    <mergeCell ref="M178:M179"/>
    <mergeCell ref="E140:I140"/>
    <mergeCell ref="E344:I344"/>
    <mergeCell ref="K178:K179"/>
    <mergeCell ref="E199:I199"/>
    <mergeCell ref="E227:I227"/>
    <mergeCell ref="E236:I236"/>
    <mergeCell ref="E303:I303"/>
    <mergeCell ref="E288:I288"/>
    <mergeCell ref="E301:I301"/>
    <mergeCell ref="C178:C179"/>
    <mergeCell ref="E59:I59"/>
    <mergeCell ref="E255:I255"/>
    <mergeCell ref="E234:I234"/>
    <mergeCell ref="E224:I224"/>
    <mergeCell ref="E138:I138"/>
    <mergeCell ref="E83:I83"/>
    <mergeCell ref="E76:I76"/>
    <mergeCell ref="E105:I105"/>
    <mergeCell ref="E95:I95"/>
    <mergeCell ref="A441:N441"/>
    <mergeCell ref="E394:I394"/>
    <mergeCell ref="E353:I353"/>
    <mergeCell ref="E370:I370"/>
    <mergeCell ref="E393:I393"/>
    <mergeCell ref="A294:N294"/>
    <mergeCell ref="E311:I311"/>
    <mergeCell ref="E317:I317"/>
    <mergeCell ref="E307:I307"/>
    <mergeCell ref="E373:I373"/>
    <mergeCell ref="E50:I50"/>
    <mergeCell ref="E107:I107"/>
    <mergeCell ref="E110:I110"/>
    <mergeCell ref="E43:I43"/>
    <mergeCell ref="E49:I49"/>
    <mergeCell ref="E106:I106"/>
    <mergeCell ref="E78:I78"/>
    <mergeCell ref="E82:I82"/>
    <mergeCell ref="E63:I63"/>
    <mergeCell ref="E67:I67"/>
    <mergeCell ref="C7:D7"/>
    <mergeCell ref="E124:I124"/>
    <mergeCell ref="E366:I366"/>
    <mergeCell ref="E258:I258"/>
    <mergeCell ref="N36:N37"/>
    <mergeCell ref="E42:I42"/>
    <mergeCell ref="E332:I332"/>
    <mergeCell ref="E94:I94"/>
    <mergeCell ref="E103:I103"/>
    <mergeCell ref="C36:C3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view="pageLayout" zoomScaleNormal="110" workbookViewId="0" topLeftCell="A177">
      <selection activeCell="O193" sqref="O193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0.28125" style="0" customWidth="1"/>
    <col min="4" max="4" width="10.57421875" style="0" customWidth="1"/>
    <col min="5" max="5" width="10.8515625" style="0" customWidth="1"/>
    <col min="6" max="6" width="16.28125" style="0" customWidth="1"/>
    <col min="7" max="7" width="10.8515625" style="0" customWidth="1"/>
    <col min="8" max="8" width="11.8515625" style="0" customWidth="1"/>
    <col min="9" max="9" width="11.8515625" style="4" customWidth="1"/>
    <col min="10" max="10" width="3.421875" style="238" customWidth="1"/>
    <col min="11" max="11" width="11.421875" style="238" customWidth="1"/>
    <col min="12" max="12" width="10.421875" style="238" customWidth="1"/>
    <col min="13" max="13" width="11.00390625" style="238" bestFit="1" customWidth="1"/>
    <col min="14" max="16384" width="9.140625" style="238" customWidth="1"/>
  </cols>
  <sheetData>
    <row r="1" spans="1:12" ht="15.75" customHeight="1">
      <c r="A1" s="731" t="s">
        <v>87</v>
      </c>
      <c r="B1" s="731"/>
      <c r="C1" s="731"/>
      <c r="D1" s="731"/>
      <c r="E1" s="731"/>
      <c r="F1" s="731"/>
      <c r="G1" s="731"/>
      <c r="H1" s="731"/>
      <c r="I1" s="731"/>
      <c r="J1" s="418"/>
      <c r="K1" s="418"/>
      <c r="L1" s="419"/>
    </row>
    <row r="2" spans="2:12" ht="16.5" customHeight="1">
      <c r="B2" s="24"/>
      <c r="C2" s="24"/>
      <c r="D2" s="24"/>
      <c r="E2" s="24"/>
      <c r="F2" s="24"/>
      <c r="G2" s="24"/>
      <c r="H2" s="24"/>
      <c r="I2" s="24"/>
      <c r="J2" s="420"/>
      <c r="K2" s="420"/>
      <c r="L2" s="419"/>
    </row>
    <row r="3" spans="1:12" ht="15" customHeight="1">
      <c r="A3" s="696" t="s">
        <v>375</v>
      </c>
      <c r="B3" s="696"/>
      <c r="C3" s="696"/>
      <c r="D3" s="696"/>
      <c r="E3" s="696"/>
      <c r="F3" s="696"/>
      <c r="G3" s="696"/>
      <c r="H3" s="696"/>
      <c r="I3" s="696"/>
      <c r="J3" s="421"/>
      <c r="K3" s="421"/>
      <c r="L3" s="422"/>
    </row>
    <row r="4" spans="1:12" ht="15.75" customHeight="1">
      <c r="A4" s="34"/>
      <c r="G4" s="696"/>
      <c r="H4" s="696"/>
      <c r="I4" s="696"/>
      <c r="J4" s="696"/>
      <c r="K4" s="696"/>
      <c r="L4" s="422"/>
    </row>
    <row r="5" spans="1:11" ht="15.75" customHeight="1">
      <c r="A5" s="732" t="s">
        <v>33</v>
      </c>
      <c r="B5" s="733" t="s">
        <v>54</v>
      </c>
      <c r="C5" s="734" t="s">
        <v>66</v>
      </c>
      <c r="D5" s="735"/>
      <c r="E5" s="735"/>
      <c r="F5" s="736"/>
      <c r="G5" s="737" t="s">
        <v>460</v>
      </c>
      <c r="H5" s="738" t="s">
        <v>462</v>
      </c>
      <c r="I5" s="737" t="s">
        <v>90</v>
      </c>
      <c r="J5" s="422"/>
      <c r="K5" s="185"/>
    </row>
    <row r="6" spans="1:13" ht="15.75" customHeight="1">
      <c r="A6" s="732"/>
      <c r="B6" s="733"/>
      <c r="C6" s="734"/>
      <c r="D6" s="735"/>
      <c r="E6" s="735"/>
      <c r="F6" s="736"/>
      <c r="G6" s="737"/>
      <c r="H6" s="738"/>
      <c r="I6" s="739"/>
      <c r="J6" s="419"/>
      <c r="K6" s="422"/>
      <c r="L6" s="257"/>
      <c r="M6" s="257"/>
    </row>
    <row r="7" spans="1:11" ht="15.75" customHeight="1">
      <c r="A7" s="732"/>
      <c r="B7" s="733"/>
      <c r="C7" s="734"/>
      <c r="D7" s="735"/>
      <c r="E7" s="735"/>
      <c r="F7" s="736"/>
      <c r="G7" s="737"/>
      <c r="H7" s="738"/>
      <c r="I7" s="739"/>
      <c r="J7" s="422"/>
      <c r="K7" s="185"/>
    </row>
    <row r="8" spans="1:11" ht="15.75" customHeight="1">
      <c r="A8" s="103" t="s">
        <v>4</v>
      </c>
      <c r="B8" s="103" t="s">
        <v>5</v>
      </c>
      <c r="C8" s="727" t="s">
        <v>6</v>
      </c>
      <c r="D8" s="727"/>
      <c r="E8" s="727"/>
      <c r="F8" s="727"/>
      <c r="G8" s="103" t="s">
        <v>7</v>
      </c>
      <c r="H8" s="104" t="s">
        <v>8</v>
      </c>
      <c r="I8" s="104" t="s">
        <v>9</v>
      </c>
      <c r="J8" s="419"/>
      <c r="K8" s="185"/>
    </row>
    <row r="9" spans="1:11" ht="25.5" customHeight="1">
      <c r="A9" s="252">
        <v>6</v>
      </c>
      <c r="B9" s="253"/>
      <c r="C9" s="728" t="s">
        <v>472</v>
      </c>
      <c r="D9" s="728"/>
      <c r="E9" s="728"/>
      <c r="F9" s="728"/>
      <c r="G9" s="254"/>
      <c r="H9" s="255"/>
      <c r="I9" s="255"/>
      <c r="J9" s="423"/>
      <c r="K9" s="185"/>
    </row>
    <row r="10" spans="1:11" ht="12.75">
      <c r="A10" s="195"/>
      <c r="B10" s="72">
        <v>611000</v>
      </c>
      <c r="C10" s="66" t="s">
        <v>31</v>
      </c>
      <c r="D10" s="66"/>
      <c r="E10" s="67"/>
      <c r="F10" s="67"/>
      <c r="G10" s="48">
        <f>G11+G12</f>
        <v>299000</v>
      </c>
      <c r="H10" s="48">
        <f>H11+H12</f>
        <v>58100</v>
      </c>
      <c r="I10" s="196">
        <f aca="true" t="shared" si="0" ref="I10:I20">SUM(H10/G10)*100</f>
        <v>19.4314381270903</v>
      </c>
      <c r="J10" s="419"/>
      <c r="K10" s="185"/>
    </row>
    <row r="11" spans="1:12" ht="12.75">
      <c r="A11" s="54"/>
      <c r="B11" s="35">
        <v>611100</v>
      </c>
      <c r="C11" s="22" t="s">
        <v>67</v>
      </c>
      <c r="D11" s="22"/>
      <c r="E11" s="9"/>
      <c r="F11" s="9"/>
      <c r="G11" s="96">
        <v>264000</v>
      </c>
      <c r="H11" s="96">
        <v>50800</v>
      </c>
      <c r="I11" s="196">
        <f t="shared" si="0"/>
        <v>19.242424242424242</v>
      </c>
      <c r="J11" s="422"/>
      <c r="K11" s="185"/>
      <c r="L11" s="257"/>
    </row>
    <row r="12" spans="1:14" ht="12.75">
      <c r="A12" s="54"/>
      <c r="B12" s="35">
        <v>611200</v>
      </c>
      <c r="C12" s="21" t="s">
        <v>68</v>
      </c>
      <c r="D12" s="21"/>
      <c r="E12" s="7"/>
      <c r="F12" s="7"/>
      <c r="G12" s="100">
        <v>35000</v>
      </c>
      <c r="H12" s="100">
        <v>7300</v>
      </c>
      <c r="I12" s="196">
        <f t="shared" si="0"/>
        <v>20.857142857142858</v>
      </c>
      <c r="J12" s="419"/>
      <c r="K12" s="185"/>
      <c r="L12" s="257"/>
      <c r="M12" s="257"/>
      <c r="N12" s="257"/>
    </row>
    <row r="13" spans="1:11" ht="12.75">
      <c r="A13" s="54"/>
      <c r="B13" s="72">
        <v>612000</v>
      </c>
      <c r="C13" s="64" t="s">
        <v>88</v>
      </c>
      <c r="D13" s="64"/>
      <c r="E13" s="65"/>
      <c r="F13" s="65"/>
      <c r="G13" s="97">
        <v>28000</v>
      </c>
      <c r="H13" s="97">
        <v>5300</v>
      </c>
      <c r="I13" s="196">
        <f t="shared" si="0"/>
        <v>18.928571428571427</v>
      </c>
      <c r="J13" s="422"/>
      <c r="K13" s="185"/>
    </row>
    <row r="14" spans="1:11" ht="12.75">
      <c r="A14" s="195"/>
      <c r="B14" s="72">
        <v>613000</v>
      </c>
      <c r="C14" s="62" t="s">
        <v>30</v>
      </c>
      <c r="D14" s="62"/>
      <c r="E14" s="63"/>
      <c r="F14" s="63"/>
      <c r="G14" s="48">
        <f>SUM(G15:G22)</f>
        <v>137000</v>
      </c>
      <c r="H14" s="48">
        <f>SUM(H15:H22)</f>
        <v>85900</v>
      </c>
      <c r="I14" s="196">
        <f t="shared" si="0"/>
        <v>62.7007299270073</v>
      </c>
      <c r="J14" s="422"/>
      <c r="K14" s="185"/>
    </row>
    <row r="15" spans="1:11" ht="12.75">
      <c r="A15" s="54"/>
      <c r="B15" s="35">
        <v>613100</v>
      </c>
      <c r="C15" s="719" t="s">
        <v>1</v>
      </c>
      <c r="D15" s="720"/>
      <c r="E15" s="720"/>
      <c r="F15" s="720"/>
      <c r="G15" s="96">
        <v>6000</v>
      </c>
      <c r="H15" s="96">
        <v>500</v>
      </c>
      <c r="I15" s="196">
        <f t="shared" si="0"/>
        <v>8.333333333333332</v>
      </c>
      <c r="J15" s="419"/>
      <c r="K15" s="185"/>
    </row>
    <row r="16" spans="1:11" ht="12.75">
      <c r="A16" s="54"/>
      <c r="B16" s="35">
        <v>613200</v>
      </c>
      <c r="C16" s="191" t="s">
        <v>173</v>
      </c>
      <c r="D16" s="21"/>
      <c r="E16" s="10"/>
      <c r="F16" s="10"/>
      <c r="G16" s="96">
        <v>12000</v>
      </c>
      <c r="H16" s="96">
        <v>2200</v>
      </c>
      <c r="I16" s="196">
        <f t="shared" si="0"/>
        <v>18.333333333333332</v>
      </c>
      <c r="J16" s="419"/>
      <c r="K16" s="185"/>
    </row>
    <row r="17" spans="1:11" ht="12.75">
      <c r="A17" s="54"/>
      <c r="B17" s="35">
        <v>613300</v>
      </c>
      <c r="C17" s="191" t="s">
        <v>177</v>
      </c>
      <c r="D17" s="21"/>
      <c r="E17" s="10"/>
      <c r="F17" s="10"/>
      <c r="G17" s="96">
        <v>14000</v>
      </c>
      <c r="H17" s="96">
        <v>2200</v>
      </c>
      <c r="I17" s="196">
        <f t="shared" si="0"/>
        <v>15.714285714285714</v>
      </c>
      <c r="J17" s="419"/>
      <c r="K17" s="185"/>
    </row>
    <row r="18" spans="1:11" ht="12.75">
      <c r="A18" s="54"/>
      <c r="B18" s="35">
        <v>613400</v>
      </c>
      <c r="C18" s="191" t="s">
        <v>186</v>
      </c>
      <c r="D18" s="21"/>
      <c r="E18" s="10"/>
      <c r="F18" s="10"/>
      <c r="G18" s="96">
        <v>5000</v>
      </c>
      <c r="H18" s="96">
        <v>1000</v>
      </c>
      <c r="I18" s="196">
        <f t="shared" si="0"/>
        <v>20</v>
      </c>
      <c r="J18" s="419"/>
      <c r="K18" s="185"/>
    </row>
    <row r="19" spans="1:11" ht="12.75">
      <c r="A19" s="54"/>
      <c r="B19" s="35">
        <v>613900</v>
      </c>
      <c r="C19" s="708" t="s">
        <v>215</v>
      </c>
      <c r="D19" s="709"/>
      <c r="E19" s="709"/>
      <c r="F19" s="710"/>
      <c r="G19" s="96">
        <v>0</v>
      </c>
      <c r="H19" s="96">
        <v>1000</v>
      </c>
      <c r="I19" s="196" t="e">
        <f t="shared" si="0"/>
        <v>#DIV/0!</v>
      </c>
      <c r="J19" s="419"/>
      <c r="K19" s="185"/>
    </row>
    <row r="20" spans="1:11" ht="12.75">
      <c r="A20" s="54"/>
      <c r="B20" s="35">
        <v>613900</v>
      </c>
      <c r="C20" s="708" t="s">
        <v>213</v>
      </c>
      <c r="D20" s="709"/>
      <c r="E20" s="709"/>
      <c r="F20" s="710"/>
      <c r="G20" s="96">
        <v>30000</v>
      </c>
      <c r="H20" s="96">
        <v>10000</v>
      </c>
      <c r="I20" s="196">
        <f t="shared" si="0"/>
        <v>33.33333333333333</v>
      </c>
      <c r="K20" s="256"/>
    </row>
    <row r="21" spans="1:12" ht="12" customHeight="1">
      <c r="A21" s="54"/>
      <c r="B21" s="35">
        <v>613900</v>
      </c>
      <c r="C21" s="70" t="s">
        <v>225</v>
      </c>
      <c r="D21" s="22"/>
      <c r="E21" s="9"/>
      <c r="F21" s="9"/>
      <c r="G21" s="96">
        <v>10000</v>
      </c>
      <c r="H21" s="96">
        <v>9000</v>
      </c>
      <c r="I21" s="196">
        <f aca="true" t="shared" si="1" ref="I21:I27">SUM(H21/G21)*100</f>
        <v>90</v>
      </c>
      <c r="J21" s="419"/>
      <c r="K21" s="185"/>
      <c r="L21" s="256"/>
    </row>
    <row r="22" spans="1:12" ht="12" customHeight="1">
      <c r="A22" s="54"/>
      <c r="B22" s="35">
        <v>613900</v>
      </c>
      <c r="C22" s="70" t="s">
        <v>388</v>
      </c>
      <c r="D22" s="22"/>
      <c r="E22" s="9"/>
      <c r="F22" s="9"/>
      <c r="G22" s="96">
        <v>60000</v>
      </c>
      <c r="H22" s="96">
        <v>60000</v>
      </c>
      <c r="I22" s="196">
        <f t="shared" si="1"/>
        <v>100</v>
      </c>
      <c r="J22" s="419"/>
      <c r="K22" s="185"/>
      <c r="L22" s="256"/>
    </row>
    <row r="23" spans="1:11" ht="14.25" customHeight="1">
      <c r="A23" s="195"/>
      <c r="B23" s="72">
        <v>614000</v>
      </c>
      <c r="C23" s="62" t="s">
        <v>32</v>
      </c>
      <c r="D23" s="62"/>
      <c r="E23" s="63"/>
      <c r="F23" s="63"/>
      <c r="G23" s="48">
        <f>SUM(G24:G25)</f>
        <v>12800</v>
      </c>
      <c r="H23" s="48">
        <f>SUM(H24:H25)</f>
        <v>35500</v>
      </c>
      <c r="I23" s="196">
        <f t="shared" si="1"/>
        <v>277.34375</v>
      </c>
      <c r="J23" s="419"/>
      <c r="K23" s="185"/>
    </row>
    <row r="24" spans="1:11" ht="11.25" customHeight="1">
      <c r="A24" s="54"/>
      <c r="B24" s="35">
        <v>614100</v>
      </c>
      <c r="C24" s="70" t="s">
        <v>473</v>
      </c>
      <c r="D24" s="22"/>
      <c r="E24" s="9"/>
      <c r="F24" s="9"/>
      <c r="G24" s="96">
        <v>6700</v>
      </c>
      <c r="H24" s="96">
        <v>30000</v>
      </c>
      <c r="I24" s="196">
        <f t="shared" si="1"/>
        <v>447.7611940298507</v>
      </c>
      <c r="J24" s="424"/>
      <c r="K24" s="185"/>
    </row>
    <row r="25" spans="1:11" ht="14.25" customHeight="1">
      <c r="A25" s="54"/>
      <c r="B25" s="35">
        <v>614300</v>
      </c>
      <c r="C25" s="708" t="s">
        <v>268</v>
      </c>
      <c r="D25" s="729"/>
      <c r="E25" s="729"/>
      <c r="F25" s="730"/>
      <c r="G25" s="96">
        <v>6100</v>
      </c>
      <c r="H25" s="96">
        <v>5500</v>
      </c>
      <c r="I25" s="196">
        <f t="shared" si="1"/>
        <v>90.1639344262295</v>
      </c>
      <c r="J25" s="424"/>
      <c r="K25" s="185"/>
    </row>
    <row r="26" spans="1:11" ht="12" customHeight="1">
      <c r="A26" s="197"/>
      <c r="B26" s="42"/>
      <c r="C26" s="695" t="s">
        <v>20</v>
      </c>
      <c r="D26" s="695"/>
      <c r="E26" s="695"/>
      <c r="F26" s="695"/>
      <c r="G26" s="101">
        <v>13</v>
      </c>
      <c r="H26" s="101">
        <v>2</v>
      </c>
      <c r="I26" s="198">
        <f t="shared" si="1"/>
        <v>15.384615384615385</v>
      </c>
      <c r="J26" s="424"/>
      <c r="K26" s="185"/>
    </row>
    <row r="27" spans="1:11" ht="12.75">
      <c r="A27" s="199"/>
      <c r="B27" s="44"/>
      <c r="C27" s="725" t="s">
        <v>61</v>
      </c>
      <c r="D27" s="725"/>
      <c r="E27" s="725"/>
      <c r="F27" s="725"/>
      <c r="G27" s="45">
        <f>G10+G13+G14+G23</f>
        <v>476800</v>
      </c>
      <c r="H27" s="45">
        <f>H10+H13+H14+H23</f>
        <v>184800</v>
      </c>
      <c r="I27" s="198">
        <f t="shared" si="1"/>
        <v>38.758389261744966</v>
      </c>
      <c r="J27" s="424"/>
      <c r="K27" s="185"/>
    </row>
    <row r="28" spans="1:13" ht="30" customHeight="1">
      <c r="A28" s="258">
        <v>7</v>
      </c>
      <c r="B28" s="105"/>
      <c r="C28" s="726" t="s">
        <v>317</v>
      </c>
      <c r="D28" s="726"/>
      <c r="E28" s="726"/>
      <c r="F28" s="726"/>
      <c r="G28" s="255"/>
      <c r="H28" s="255"/>
      <c r="I28" s="198"/>
      <c r="J28" s="202"/>
      <c r="K28" s="186"/>
      <c r="L28" s="422"/>
      <c r="M28" s="185"/>
    </row>
    <row r="29" spans="1:13" ht="12.75">
      <c r="A29" s="195"/>
      <c r="B29" s="72">
        <v>611000</v>
      </c>
      <c r="C29" s="64" t="s">
        <v>31</v>
      </c>
      <c r="D29" s="64"/>
      <c r="E29" s="65"/>
      <c r="F29" s="65"/>
      <c r="G29" s="97">
        <f>G30+G31</f>
        <v>498000</v>
      </c>
      <c r="H29" s="97">
        <f>H30+H31</f>
        <v>716900</v>
      </c>
      <c r="I29" s="196">
        <f aca="true" t="shared" si="2" ref="I29:I46">SUM(H29/G29)*100</f>
        <v>143.9558232931727</v>
      </c>
      <c r="J29" s="194"/>
      <c r="K29" s="186"/>
      <c r="L29" s="422"/>
      <c r="M29" s="185"/>
    </row>
    <row r="30" spans="1:13" ht="12.75">
      <c r="A30" s="54"/>
      <c r="B30" s="35">
        <v>611100</v>
      </c>
      <c r="C30" s="22" t="s">
        <v>72</v>
      </c>
      <c r="D30" s="22"/>
      <c r="E30" s="9"/>
      <c r="F30" s="9"/>
      <c r="G30" s="96">
        <v>418000</v>
      </c>
      <c r="H30" s="96">
        <v>607700</v>
      </c>
      <c r="I30" s="196">
        <f t="shared" si="2"/>
        <v>145.38277511961724</v>
      </c>
      <c r="J30" s="419"/>
      <c r="K30" s="186"/>
      <c r="L30" s="429"/>
      <c r="M30" s="185"/>
    </row>
    <row r="31" spans="1:13" ht="13.5" customHeight="1">
      <c r="A31" s="54"/>
      <c r="B31" s="35">
        <v>611200</v>
      </c>
      <c r="C31" s="21" t="s">
        <v>68</v>
      </c>
      <c r="D31" s="21"/>
      <c r="E31" s="7"/>
      <c r="F31" s="7"/>
      <c r="G31" s="96">
        <v>80000</v>
      </c>
      <c r="H31" s="96">
        <v>109200</v>
      </c>
      <c r="I31" s="196">
        <f t="shared" si="2"/>
        <v>136.5</v>
      </c>
      <c r="J31" s="419"/>
      <c r="K31" s="186"/>
      <c r="L31" s="429"/>
      <c r="M31" s="185"/>
    </row>
    <row r="32" spans="1:13" ht="13.5" customHeight="1">
      <c r="A32" s="195"/>
      <c r="B32" s="72">
        <v>612000</v>
      </c>
      <c r="C32" s="64" t="s">
        <v>88</v>
      </c>
      <c r="D32" s="64"/>
      <c r="E32" s="65"/>
      <c r="F32" s="65"/>
      <c r="G32" s="97">
        <v>44000</v>
      </c>
      <c r="H32" s="97">
        <v>63800</v>
      </c>
      <c r="I32" s="196">
        <f t="shared" si="2"/>
        <v>145</v>
      </c>
      <c r="J32" s="194"/>
      <c r="K32" s="186"/>
      <c r="L32" s="425"/>
      <c r="M32" s="185"/>
    </row>
    <row r="33" spans="1:13" ht="12.75" customHeight="1">
      <c r="A33" s="195"/>
      <c r="B33" s="72">
        <v>613000</v>
      </c>
      <c r="C33" s="62" t="s">
        <v>30</v>
      </c>
      <c r="D33" s="62"/>
      <c r="E33" s="63"/>
      <c r="F33" s="63"/>
      <c r="G33" s="97">
        <f>SUM(G34:G52)</f>
        <v>433400</v>
      </c>
      <c r="H33" s="97">
        <f>SUM(H34:H52)</f>
        <v>375200</v>
      </c>
      <c r="I33" s="196">
        <f t="shared" si="2"/>
        <v>86.57129672358099</v>
      </c>
      <c r="J33" s="194"/>
      <c r="K33" s="186"/>
      <c r="L33" s="424"/>
      <c r="M33" s="185"/>
    </row>
    <row r="34" spans="1:13" ht="15" customHeight="1">
      <c r="A34" s="54"/>
      <c r="B34" s="35">
        <v>613100</v>
      </c>
      <c r="C34" s="719" t="s">
        <v>1</v>
      </c>
      <c r="D34" s="720"/>
      <c r="E34" s="720"/>
      <c r="F34" s="720"/>
      <c r="G34" s="96">
        <v>3000</v>
      </c>
      <c r="H34" s="96">
        <v>7400</v>
      </c>
      <c r="I34" s="196">
        <f t="shared" si="2"/>
        <v>246.66666666666669</v>
      </c>
      <c r="J34" s="419"/>
      <c r="K34" s="186"/>
      <c r="L34" s="419"/>
      <c r="M34" s="185"/>
    </row>
    <row r="35" spans="1:11" ht="12.75">
      <c r="A35" s="54"/>
      <c r="B35" s="35">
        <v>613200</v>
      </c>
      <c r="C35" s="191" t="s">
        <v>173</v>
      </c>
      <c r="D35" s="21"/>
      <c r="E35" s="10"/>
      <c r="F35" s="10"/>
      <c r="G35" s="96">
        <v>19000</v>
      </c>
      <c r="H35" s="96">
        <v>33600</v>
      </c>
      <c r="I35" s="378">
        <f>SUM(H35/G35)*100</f>
        <v>176.8421052631579</v>
      </c>
      <c r="J35" s="419"/>
      <c r="K35" s="185"/>
    </row>
    <row r="36" spans="1:13" ht="15" customHeight="1">
      <c r="A36" s="54"/>
      <c r="B36" s="35">
        <v>613300</v>
      </c>
      <c r="C36" s="711" t="s">
        <v>177</v>
      </c>
      <c r="D36" s="712"/>
      <c r="E36" s="712"/>
      <c r="F36" s="713"/>
      <c r="G36" s="96">
        <v>22000</v>
      </c>
      <c r="H36" s="96">
        <v>33700</v>
      </c>
      <c r="I36" s="196">
        <f t="shared" si="2"/>
        <v>153.1818181818182</v>
      </c>
      <c r="J36" s="419"/>
      <c r="K36" s="186"/>
      <c r="L36" s="419"/>
      <c r="M36" s="185"/>
    </row>
    <row r="37" spans="1:13" ht="15" customHeight="1">
      <c r="A37" s="54"/>
      <c r="B37" s="35">
        <v>613400</v>
      </c>
      <c r="C37" s="711" t="s">
        <v>186</v>
      </c>
      <c r="D37" s="712"/>
      <c r="E37" s="712"/>
      <c r="F37" s="713"/>
      <c r="G37" s="96">
        <v>6000</v>
      </c>
      <c r="H37" s="96">
        <v>8000</v>
      </c>
      <c r="I37" s="196">
        <f t="shared" si="2"/>
        <v>133.33333333333331</v>
      </c>
      <c r="J37" s="419"/>
      <c r="K37" s="186"/>
      <c r="L37" s="419"/>
      <c r="M37" s="185"/>
    </row>
    <row r="38" spans="1:11" ht="12.75">
      <c r="A38" s="54"/>
      <c r="B38" s="35">
        <v>613500</v>
      </c>
      <c r="C38" s="191" t="s">
        <v>349</v>
      </c>
      <c r="D38" s="21"/>
      <c r="E38" s="10"/>
      <c r="F38" s="10"/>
      <c r="G38" s="96">
        <v>80000</v>
      </c>
      <c r="H38" s="96">
        <v>66500</v>
      </c>
      <c r="I38" s="196">
        <f>SUM(H38/G38)*100</f>
        <v>83.125</v>
      </c>
      <c r="J38" s="419"/>
      <c r="K38" s="185"/>
    </row>
    <row r="39" spans="1:11" ht="12.75">
      <c r="A39" s="54"/>
      <c r="B39" s="35">
        <v>613600</v>
      </c>
      <c r="C39" s="191" t="s">
        <v>350</v>
      </c>
      <c r="D39" s="21"/>
      <c r="E39" s="10"/>
      <c r="F39" s="10"/>
      <c r="G39" s="96">
        <v>9000</v>
      </c>
      <c r="H39" s="96">
        <v>10500</v>
      </c>
      <c r="I39" s="196">
        <f>SUM(H39/G39)*100</f>
        <v>116.66666666666667</v>
      </c>
      <c r="J39" s="419"/>
      <c r="K39" s="185"/>
    </row>
    <row r="40" spans="1:11" ht="12.75">
      <c r="A40" s="54"/>
      <c r="B40" s="35">
        <v>613700</v>
      </c>
      <c r="C40" s="191" t="s">
        <v>198</v>
      </c>
      <c r="D40" s="21"/>
      <c r="E40" s="10"/>
      <c r="F40" s="10"/>
      <c r="G40" s="96">
        <v>60000</v>
      </c>
      <c r="H40" s="96">
        <v>23500</v>
      </c>
      <c r="I40" s="196">
        <f>SUM(H40/G40)*100</f>
        <v>39.166666666666664</v>
      </c>
      <c r="J40" s="419"/>
      <c r="K40" s="422"/>
    </row>
    <row r="41" spans="1:11" ht="12.75">
      <c r="A41" s="54"/>
      <c r="B41" s="35">
        <v>613900</v>
      </c>
      <c r="C41" s="708" t="s">
        <v>389</v>
      </c>
      <c r="D41" s="709"/>
      <c r="E41" s="709"/>
      <c r="F41" s="710"/>
      <c r="G41" s="96">
        <v>20000</v>
      </c>
      <c r="H41" s="96">
        <v>24000</v>
      </c>
      <c r="I41" s="196">
        <f>H41/G41*100</f>
        <v>120</v>
      </c>
      <c r="J41" s="424"/>
      <c r="K41" s="185"/>
    </row>
    <row r="42" spans="1:11" ht="12.75">
      <c r="A42" s="54"/>
      <c r="B42" s="35">
        <v>613900</v>
      </c>
      <c r="C42" s="708" t="s">
        <v>215</v>
      </c>
      <c r="D42" s="709"/>
      <c r="E42" s="709"/>
      <c r="F42" s="710"/>
      <c r="G42" s="96">
        <v>0</v>
      </c>
      <c r="H42" s="96">
        <v>7000</v>
      </c>
      <c r="I42" s="196" t="e">
        <f>H42/G42*100</f>
        <v>#DIV/0!</v>
      </c>
      <c r="J42" s="424"/>
      <c r="K42" s="185"/>
    </row>
    <row r="43" spans="1:12" ht="12" customHeight="1">
      <c r="A43" s="54"/>
      <c r="B43" s="35">
        <v>613900</v>
      </c>
      <c r="C43" s="708" t="s">
        <v>224</v>
      </c>
      <c r="D43" s="709"/>
      <c r="E43" s="709"/>
      <c r="F43" s="710"/>
      <c r="G43" s="96">
        <v>14000</v>
      </c>
      <c r="H43" s="96">
        <v>0</v>
      </c>
      <c r="I43" s="378">
        <f>H43/G43*100</f>
        <v>0</v>
      </c>
      <c r="J43" s="419"/>
      <c r="K43" s="185"/>
      <c r="L43" s="256"/>
    </row>
    <row r="44" spans="1:11" ht="12.75">
      <c r="A44" s="54"/>
      <c r="B44" s="35">
        <v>613900</v>
      </c>
      <c r="C44" s="191" t="s">
        <v>351</v>
      </c>
      <c r="D44" s="21"/>
      <c r="E44" s="7"/>
      <c r="F44" s="7"/>
      <c r="G44" s="96">
        <v>17000</v>
      </c>
      <c r="H44" s="96">
        <v>15000</v>
      </c>
      <c r="I44" s="196">
        <f>H44/G44*100</f>
        <v>88.23529411764706</v>
      </c>
      <c r="J44" s="424"/>
      <c r="K44" s="185"/>
    </row>
    <row r="45" spans="1:12" ht="12" customHeight="1">
      <c r="A45" s="54"/>
      <c r="B45" s="35">
        <v>613900</v>
      </c>
      <c r="C45" s="191" t="s">
        <v>214</v>
      </c>
      <c r="D45" s="21"/>
      <c r="E45" s="10"/>
      <c r="F45" s="10"/>
      <c r="G45" s="96">
        <v>30000</v>
      </c>
      <c r="H45" s="96">
        <v>10000</v>
      </c>
      <c r="I45" s="196">
        <f>SUM(H45/G45)*100</f>
        <v>33.33333333333333</v>
      </c>
      <c r="J45" s="419"/>
      <c r="K45" s="185"/>
      <c r="L45" s="256"/>
    </row>
    <row r="46" spans="1:13" ht="12.75">
      <c r="A46" s="54"/>
      <c r="B46" s="35">
        <v>613900</v>
      </c>
      <c r="C46" s="70" t="s">
        <v>213</v>
      </c>
      <c r="D46" s="21"/>
      <c r="E46" s="7"/>
      <c r="F46" s="7"/>
      <c r="G46" s="96">
        <v>6000</v>
      </c>
      <c r="H46" s="96">
        <v>21000</v>
      </c>
      <c r="I46" s="196">
        <f t="shared" si="2"/>
        <v>350</v>
      </c>
      <c r="J46" s="419"/>
      <c r="K46" s="186"/>
      <c r="L46" s="429"/>
      <c r="M46" s="185"/>
    </row>
    <row r="47" spans="1:12" ht="25.5" customHeight="1">
      <c r="A47" s="54"/>
      <c r="B47" s="376">
        <v>613900</v>
      </c>
      <c r="C47" s="722" t="s">
        <v>369</v>
      </c>
      <c r="D47" s="717"/>
      <c r="E47" s="717"/>
      <c r="F47" s="723"/>
      <c r="G47" s="96">
        <v>50000</v>
      </c>
      <c r="H47" s="96">
        <v>50000</v>
      </c>
      <c r="I47" s="378">
        <f>H47/G47*100</f>
        <v>100</v>
      </c>
      <c r="J47" s="419"/>
      <c r="K47" s="185"/>
      <c r="L47" s="256"/>
    </row>
    <row r="48" spans="1:11" ht="12.75">
      <c r="A48" s="203"/>
      <c r="B48" s="205">
        <v>613900</v>
      </c>
      <c r="C48" s="708" t="s">
        <v>366</v>
      </c>
      <c r="D48" s="709"/>
      <c r="E48" s="709"/>
      <c r="F48" s="710"/>
      <c r="G48" s="206">
        <v>5000</v>
      </c>
      <c r="H48" s="206">
        <v>5000</v>
      </c>
      <c r="I48" s="379">
        <f>H48/G48*100</f>
        <v>100</v>
      </c>
      <c r="J48" s="424"/>
      <c r="K48" s="185"/>
    </row>
    <row r="49" spans="1:11" ht="12.75">
      <c r="A49" s="203"/>
      <c r="B49" s="205">
        <v>613900</v>
      </c>
      <c r="C49" s="452" t="s">
        <v>442</v>
      </c>
      <c r="D49" s="417"/>
      <c r="E49" s="417"/>
      <c r="F49" s="417"/>
      <c r="G49" s="206">
        <v>30000</v>
      </c>
      <c r="H49" s="206">
        <v>30000</v>
      </c>
      <c r="I49" s="204">
        <f>SUM(H49/G49)*100</f>
        <v>100</v>
      </c>
      <c r="J49" s="424"/>
      <c r="K49" s="185"/>
    </row>
    <row r="50" spans="1:11" s="370" customFormat="1" ht="12.75">
      <c r="A50" s="377"/>
      <c r="B50" s="205">
        <v>613900</v>
      </c>
      <c r="C50" s="708" t="s">
        <v>385</v>
      </c>
      <c r="D50" s="709"/>
      <c r="E50" s="709"/>
      <c r="F50" s="710"/>
      <c r="G50" s="206">
        <v>5000</v>
      </c>
      <c r="H50" s="206">
        <v>5000</v>
      </c>
      <c r="I50" s="204">
        <f>SUM(H50/G50)*100</f>
        <v>100</v>
      </c>
      <c r="J50" s="428"/>
      <c r="K50" s="284"/>
    </row>
    <row r="51" spans="1:11" s="370" customFormat="1" ht="12.75">
      <c r="A51" s="377"/>
      <c r="B51" s="205">
        <v>613900</v>
      </c>
      <c r="C51" s="417" t="s">
        <v>394</v>
      </c>
      <c r="D51" s="417"/>
      <c r="E51" s="417"/>
      <c r="F51" s="417"/>
      <c r="G51" s="206">
        <v>57400</v>
      </c>
      <c r="H51" s="206">
        <v>0</v>
      </c>
      <c r="I51" s="204">
        <f>SUM(H51/G51)*100</f>
        <v>0</v>
      </c>
      <c r="J51" s="428"/>
      <c r="K51" s="284"/>
    </row>
    <row r="52" spans="1:11" s="370" customFormat="1" ht="12.75">
      <c r="A52" s="377"/>
      <c r="B52" s="205">
        <v>613900</v>
      </c>
      <c r="C52" s="501" t="s">
        <v>479</v>
      </c>
      <c r="D52" s="501"/>
      <c r="E52" s="501"/>
      <c r="F52" s="501"/>
      <c r="G52" s="206">
        <v>0</v>
      </c>
      <c r="H52" s="206">
        <v>25000</v>
      </c>
      <c r="I52" s="378" t="e">
        <f>H52/G52*100</f>
        <v>#DIV/0!</v>
      </c>
      <c r="J52" s="428"/>
      <c r="K52" s="284"/>
    </row>
    <row r="53" spans="1:11" ht="12.75">
      <c r="A53" s="195"/>
      <c r="B53" s="72">
        <v>614000</v>
      </c>
      <c r="C53" s="693" t="s">
        <v>32</v>
      </c>
      <c r="D53" s="693"/>
      <c r="E53" s="694"/>
      <c r="F53" s="694"/>
      <c r="G53" s="97">
        <f>SUM(G54:G76)</f>
        <v>941000</v>
      </c>
      <c r="H53" s="97">
        <f>SUM(H54:H76)</f>
        <v>784900</v>
      </c>
      <c r="I53" s="379">
        <f>H53/G53*100</f>
        <v>83.41126461211476</v>
      </c>
      <c r="J53" s="419"/>
      <c r="K53" s="185"/>
    </row>
    <row r="54" spans="1:11" ht="12.75">
      <c r="A54" s="203"/>
      <c r="B54" s="205">
        <v>614100</v>
      </c>
      <c r="C54" s="417" t="s">
        <v>309</v>
      </c>
      <c r="D54" s="417"/>
      <c r="E54" s="417"/>
      <c r="F54" s="417"/>
      <c r="G54" s="206">
        <v>43000</v>
      </c>
      <c r="H54" s="206">
        <v>50000</v>
      </c>
      <c r="I54" s="204">
        <f>SUM(H54/G54)*100</f>
        <v>116.27906976744187</v>
      </c>
      <c r="J54" s="424"/>
      <c r="K54" s="185"/>
    </row>
    <row r="55" spans="1:11" ht="12.75">
      <c r="A55" s="203"/>
      <c r="B55" s="205">
        <v>614100</v>
      </c>
      <c r="C55" s="417" t="s">
        <v>246</v>
      </c>
      <c r="D55" s="417"/>
      <c r="E55" s="417"/>
      <c r="F55" s="417"/>
      <c r="G55" s="206">
        <v>276000</v>
      </c>
      <c r="H55" s="206">
        <v>200000</v>
      </c>
      <c r="I55" s="204">
        <f>SUM(H55/G55)*100</f>
        <v>72.46376811594203</v>
      </c>
      <c r="J55" s="424"/>
      <c r="K55" s="185"/>
    </row>
    <row r="56" spans="1:11" ht="12.75" customHeight="1">
      <c r="A56" s="54"/>
      <c r="B56" s="35">
        <v>614200</v>
      </c>
      <c r="C56" s="21" t="s">
        <v>70</v>
      </c>
      <c r="D56" s="21"/>
      <c r="E56" s="7"/>
      <c r="F56" s="7"/>
      <c r="G56" s="96">
        <v>4000</v>
      </c>
      <c r="H56" s="96">
        <v>1900</v>
      </c>
      <c r="I56" s="196">
        <f>SUM(H56/G56)*100</f>
        <v>47.5</v>
      </c>
      <c r="J56" s="424"/>
      <c r="K56" s="185"/>
    </row>
    <row r="57" spans="1:11" ht="12.75">
      <c r="A57" s="203"/>
      <c r="B57" s="205">
        <v>614200</v>
      </c>
      <c r="C57" s="417" t="s">
        <v>310</v>
      </c>
      <c r="D57" s="417"/>
      <c r="E57" s="417"/>
      <c r="F57" s="417"/>
      <c r="G57" s="206">
        <v>225000</v>
      </c>
      <c r="H57" s="206">
        <v>216000</v>
      </c>
      <c r="I57" s="196">
        <f>SUM(H57/G57)*100</f>
        <v>96</v>
      </c>
      <c r="J57" s="424"/>
      <c r="K57" s="185"/>
    </row>
    <row r="58" spans="1:11" ht="12.75">
      <c r="A58" s="203"/>
      <c r="B58" s="205">
        <v>614200</v>
      </c>
      <c r="C58" s="417" t="s">
        <v>311</v>
      </c>
      <c r="D58" s="417"/>
      <c r="E58" s="417"/>
      <c r="F58" s="417"/>
      <c r="G58" s="206">
        <v>16000</v>
      </c>
      <c r="H58" s="206">
        <v>7000</v>
      </c>
      <c r="I58" s="196">
        <f>SUM(H58/G58)*100</f>
        <v>43.75</v>
      </c>
      <c r="J58" s="424"/>
      <c r="K58" s="185"/>
    </row>
    <row r="59" spans="1:11" ht="12.75">
      <c r="A59" s="203"/>
      <c r="B59" s="205">
        <v>614200</v>
      </c>
      <c r="C59" s="417" t="s">
        <v>255</v>
      </c>
      <c r="D59" s="417"/>
      <c r="E59" s="417"/>
      <c r="F59" s="417"/>
      <c r="G59" s="206">
        <v>30000</v>
      </c>
      <c r="H59" s="206">
        <v>30000</v>
      </c>
      <c r="I59" s="196">
        <f aca="true" t="shared" si="3" ref="I59:I65">SUM(H59/G59)*100</f>
        <v>100</v>
      </c>
      <c r="J59" s="424"/>
      <c r="K59" s="185"/>
    </row>
    <row r="60" spans="1:11" ht="12.75">
      <c r="A60" s="203"/>
      <c r="B60" s="205">
        <v>614200</v>
      </c>
      <c r="C60" s="417" t="s">
        <v>312</v>
      </c>
      <c r="D60" s="417"/>
      <c r="E60" s="417"/>
      <c r="F60" s="417"/>
      <c r="G60" s="206">
        <v>60000</v>
      </c>
      <c r="H60" s="206">
        <v>60000</v>
      </c>
      <c r="I60" s="196">
        <f t="shared" si="3"/>
        <v>100</v>
      </c>
      <c r="J60" s="424"/>
      <c r="K60" s="185"/>
    </row>
    <row r="61" spans="1:11" ht="25.5" customHeight="1">
      <c r="A61" s="203"/>
      <c r="B61" s="205">
        <v>614200</v>
      </c>
      <c r="C61" s="722" t="s">
        <v>381</v>
      </c>
      <c r="D61" s="717"/>
      <c r="E61" s="717"/>
      <c r="F61" s="723"/>
      <c r="G61" s="206">
        <v>3000</v>
      </c>
      <c r="H61" s="206">
        <v>4000</v>
      </c>
      <c r="I61" s="196">
        <f t="shared" si="3"/>
        <v>133.33333333333331</v>
      </c>
      <c r="J61" s="424"/>
      <c r="K61" s="185"/>
    </row>
    <row r="62" spans="1:11" ht="27" customHeight="1">
      <c r="A62" s="203"/>
      <c r="B62" s="205">
        <v>614200</v>
      </c>
      <c r="C62" s="722" t="s">
        <v>382</v>
      </c>
      <c r="D62" s="717"/>
      <c r="E62" s="717"/>
      <c r="F62" s="723"/>
      <c r="G62" s="206">
        <v>10000</v>
      </c>
      <c r="H62" s="206">
        <v>8000</v>
      </c>
      <c r="I62" s="196">
        <f t="shared" si="3"/>
        <v>80</v>
      </c>
      <c r="J62" s="424"/>
      <c r="K62" s="185"/>
    </row>
    <row r="63" spans="1:11" ht="12.75">
      <c r="A63" s="203"/>
      <c r="B63" s="205">
        <v>614200</v>
      </c>
      <c r="C63" s="417" t="s">
        <v>261</v>
      </c>
      <c r="D63" s="417"/>
      <c r="E63" s="417"/>
      <c r="F63" s="417"/>
      <c r="G63" s="206">
        <v>23000</v>
      </c>
      <c r="H63" s="206">
        <v>9000</v>
      </c>
      <c r="I63" s="196">
        <f t="shared" si="3"/>
        <v>39.130434782608695</v>
      </c>
      <c r="J63" s="424"/>
      <c r="K63" s="185"/>
    </row>
    <row r="64" spans="1:10" s="185" customFormat="1" ht="12.75">
      <c r="A64" s="547" t="s">
        <v>478</v>
      </c>
      <c r="B64" s="743"/>
      <c r="C64" s="743"/>
      <c r="D64" s="743"/>
      <c r="E64" s="743"/>
      <c r="F64" s="743"/>
      <c r="G64" s="743"/>
      <c r="H64" s="743"/>
      <c r="I64" s="743"/>
      <c r="J64" s="424"/>
    </row>
    <row r="65" spans="1:11" ht="15.75" customHeight="1">
      <c r="A65" s="203"/>
      <c r="B65" s="205">
        <v>614300</v>
      </c>
      <c r="C65" s="724" t="s">
        <v>390</v>
      </c>
      <c r="D65" s="724"/>
      <c r="E65" s="724"/>
      <c r="F65" s="724"/>
      <c r="G65" s="206">
        <v>40000</v>
      </c>
      <c r="H65" s="206">
        <v>20000</v>
      </c>
      <c r="I65" s="196">
        <f t="shared" si="3"/>
        <v>50</v>
      </c>
      <c r="J65" s="424"/>
      <c r="K65" s="185"/>
    </row>
    <row r="66" spans="1:11" ht="12.75">
      <c r="A66" s="203"/>
      <c r="B66" s="205">
        <v>614300</v>
      </c>
      <c r="C66" s="417" t="s">
        <v>313</v>
      </c>
      <c r="D66" s="417"/>
      <c r="E66" s="417"/>
      <c r="F66" s="417"/>
      <c r="G66" s="206">
        <v>105000</v>
      </c>
      <c r="H66" s="206">
        <v>90000</v>
      </c>
      <c r="I66" s="196">
        <f aca="true" t="shared" si="4" ref="I66:I77">SUM(H66/G66)*100</f>
        <v>85.71428571428571</v>
      </c>
      <c r="J66" s="424"/>
      <c r="K66" s="185"/>
    </row>
    <row r="67" spans="1:11" ht="12.75">
      <c r="A67" s="203"/>
      <c r="B67" s="205">
        <v>614300</v>
      </c>
      <c r="C67" s="417" t="s">
        <v>314</v>
      </c>
      <c r="D67" s="417"/>
      <c r="E67" s="417"/>
      <c r="F67" s="417"/>
      <c r="G67" s="206">
        <v>9000</v>
      </c>
      <c r="H67" s="206">
        <v>9000</v>
      </c>
      <c r="I67" s="196">
        <f t="shared" si="4"/>
        <v>100</v>
      </c>
      <c r="J67" s="424"/>
      <c r="K67" s="185"/>
    </row>
    <row r="68" spans="1:12" ht="12.75">
      <c r="A68" s="203"/>
      <c r="B68" s="205">
        <v>614300</v>
      </c>
      <c r="C68" s="708" t="s">
        <v>321</v>
      </c>
      <c r="D68" s="709"/>
      <c r="E68" s="709"/>
      <c r="F68" s="710"/>
      <c r="G68" s="206">
        <v>6000</v>
      </c>
      <c r="H68" s="206">
        <v>6000</v>
      </c>
      <c r="I68" s="196">
        <f t="shared" si="4"/>
        <v>100</v>
      </c>
      <c r="J68" s="424"/>
      <c r="K68" s="185"/>
      <c r="L68" s="257"/>
    </row>
    <row r="69" spans="1:11" ht="12.75">
      <c r="A69" s="203"/>
      <c r="B69" s="205">
        <v>614300</v>
      </c>
      <c r="C69" s="417" t="s">
        <v>124</v>
      </c>
      <c r="D69" s="417"/>
      <c r="E69" s="417"/>
      <c r="F69" s="417"/>
      <c r="G69" s="206">
        <v>10000</v>
      </c>
      <c r="H69" s="206">
        <v>5000</v>
      </c>
      <c r="I69" s="196">
        <f t="shared" si="4"/>
        <v>50</v>
      </c>
      <c r="J69" s="424"/>
      <c r="K69" s="185"/>
    </row>
    <row r="70" spans="1:11" ht="12.75">
      <c r="A70" s="275"/>
      <c r="B70" s="276">
        <v>614300</v>
      </c>
      <c r="C70" s="708" t="s">
        <v>370</v>
      </c>
      <c r="D70" s="709"/>
      <c r="E70" s="709"/>
      <c r="F70" s="710"/>
      <c r="G70" s="278">
        <v>3000</v>
      </c>
      <c r="H70" s="278">
        <v>1000</v>
      </c>
      <c r="I70" s="273">
        <f t="shared" si="4"/>
        <v>33.33333333333333</v>
      </c>
      <c r="J70" s="424"/>
      <c r="K70" s="185"/>
    </row>
    <row r="71" spans="1:11" ht="12.75">
      <c r="A71" s="275"/>
      <c r="B71" s="276">
        <v>614300</v>
      </c>
      <c r="C71" s="277" t="s">
        <v>315</v>
      </c>
      <c r="D71" s="277"/>
      <c r="E71" s="277"/>
      <c r="F71" s="277"/>
      <c r="G71" s="278">
        <v>5000</v>
      </c>
      <c r="H71" s="278">
        <v>5000</v>
      </c>
      <c r="I71" s="273">
        <f t="shared" si="4"/>
        <v>100</v>
      </c>
      <c r="J71" s="424"/>
      <c r="K71" s="185"/>
    </row>
    <row r="72" spans="1:11" ht="12.75">
      <c r="A72" s="203"/>
      <c r="B72" s="205">
        <v>614300</v>
      </c>
      <c r="C72" s="417" t="s">
        <v>316</v>
      </c>
      <c r="D72" s="417"/>
      <c r="E72" s="417"/>
      <c r="F72" s="417"/>
      <c r="G72" s="206">
        <v>5000</v>
      </c>
      <c r="H72" s="206">
        <v>5000</v>
      </c>
      <c r="I72" s="196">
        <f t="shared" si="4"/>
        <v>100</v>
      </c>
      <c r="J72" s="424"/>
      <c r="K72" s="185"/>
    </row>
    <row r="73" spans="1:11" ht="12.75">
      <c r="A73" s="203"/>
      <c r="B73" s="205">
        <v>614300</v>
      </c>
      <c r="C73" s="417" t="s">
        <v>387</v>
      </c>
      <c r="D73" s="417"/>
      <c r="E73" s="417"/>
      <c r="F73" s="417"/>
      <c r="G73" s="206">
        <v>15000</v>
      </c>
      <c r="H73" s="206">
        <v>15000</v>
      </c>
      <c r="I73" s="196">
        <f t="shared" si="4"/>
        <v>100</v>
      </c>
      <c r="J73" s="424"/>
      <c r="K73" s="185"/>
    </row>
    <row r="74" spans="1:11" ht="26.25" customHeight="1">
      <c r="A74" s="203"/>
      <c r="B74" s="205">
        <v>614300</v>
      </c>
      <c r="C74" s="722" t="s">
        <v>352</v>
      </c>
      <c r="D74" s="717"/>
      <c r="E74" s="717"/>
      <c r="F74" s="723"/>
      <c r="G74" s="206">
        <v>13000</v>
      </c>
      <c r="H74" s="206">
        <v>13000</v>
      </c>
      <c r="I74" s="196">
        <f t="shared" si="4"/>
        <v>100</v>
      </c>
      <c r="J74" s="424"/>
      <c r="K74" s="185"/>
    </row>
    <row r="75" spans="1:11" ht="12.75">
      <c r="A75" s="203"/>
      <c r="B75" s="205">
        <v>614400</v>
      </c>
      <c r="C75" s="708" t="s">
        <v>371</v>
      </c>
      <c r="D75" s="709"/>
      <c r="E75" s="709"/>
      <c r="F75" s="710"/>
      <c r="G75" s="206">
        <v>20000</v>
      </c>
      <c r="H75" s="206">
        <v>20000</v>
      </c>
      <c r="I75" s="196">
        <f t="shared" si="4"/>
        <v>100</v>
      </c>
      <c r="J75" s="424"/>
      <c r="K75" s="185"/>
    </row>
    <row r="76" spans="1:11" ht="12.75">
      <c r="A76" s="203"/>
      <c r="B76" s="205">
        <v>614400</v>
      </c>
      <c r="C76" s="452" t="s">
        <v>439</v>
      </c>
      <c r="D76" s="450"/>
      <c r="E76" s="450"/>
      <c r="F76" s="450"/>
      <c r="G76" s="206">
        <v>20000</v>
      </c>
      <c r="H76" s="206">
        <v>10000</v>
      </c>
      <c r="I76" s="196">
        <f t="shared" si="4"/>
        <v>50</v>
      </c>
      <c r="J76" s="424"/>
      <c r="K76" s="185"/>
    </row>
    <row r="77" spans="1:11" s="427" customFormat="1" ht="12.75">
      <c r="A77" s="195"/>
      <c r="B77" s="72">
        <v>616000</v>
      </c>
      <c r="C77" s="62" t="s">
        <v>318</v>
      </c>
      <c r="D77" s="62"/>
      <c r="E77" s="207"/>
      <c r="F77" s="207"/>
      <c r="G77" s="97">
        <f>G79+G78</f>
        <v>60000</v>
      </c>
      <c r="H77" s="97">
        <f>H79+H78</f>
        <v>50300</v>
      </c>
      <c r="I77" s="196">
        <f t="shared" si="4"/>
        <v>83.83333333333334</v>
      </c>
      <c r="J77" s="425"/>
      <c r="K77" s="426"/>
    </row>
    <row r="78" spans="1:11" s="370" customFormat="1" ht="12.75">
      <c r="A78" s="377"/>
      <c r="B78" s="205">
        <v>616331</v>
      </c>
      <c r="C78" s="708" t="s">
        <v>373</v>
      </c>
      <c r="D78" s="709"/>
      <c r="E78" s="709"/>
      <c r="F78" s="710"/>
      <c r="G78" s="100">
        <v>50000</v>
      </c>
      <c r="H78" s="100">
        <v>24300</v>
      </c>
      <c r="I78" s="379">
        <f>H78/G78*100</f>
        <v>48.6</v>
      </c>
      <c r="J78" s="428"/>
      <c r="K78" s="284"/>
    </row>
    <row r="79" spans="1:11" ht="12.75">
      <c r="A79" s="54"/>
      <c r="B79" s="35">
        <v>616331</v>
      </c>
      <c r="C79" s="709" t="s">
        <v>372</v>
      </c>
      <c r="D79" s="729"/>
      <c r="E79" s="729"/>
      <c r="F79" s="729"/>
      <c r="G79" s="96">
        <v>10000</v>
      </c>
      <c r="H79" s="96">
        <v>26000</v>
      </c>
      <c r="I79" s="196">
        <f>H79/G79*100</f>
        <v>260</v>
      </c>
      <c r="J79" s="424"/>
      <c r="K79" s="185"/>
    </row>
    <row r="80" spans="1:11" ht="12" customHeight="1">
      <c r="A80" s="197"/>
      <c r="B80" s="42"/>
      <c r="C80" s="695" t="s">
        <v>20</v>
      </c>
      <c r="D80" s="695"/>
      <c r="E80" s="695"/>
      <c r="F80" s="695"/>
      <c r="G80" s="101">
        <v>25</v>
      </c>
      <c r="H80" s="101">
        <v>30</v>
      </c>
      <c r="I80" s="198">
        <f>SUM(H80/G80)*100</f>
        <v>120</v>
      </c>
      <c r="J80" s="424"/>
      <c r="K80" s="185"/>
    </row>
    <row r="81" spans="1:11" ht="12.75">
      <c r="A81" s="199"/>
      <c r="B81" s="44"/>
      <c r="C81" s="725" t="s">
        <v>423</v>
      </c>
      <c r="D81" s="725"/>
      <c r="E81" s="725"/>
      <c r="F81" s="725"/>
      <c r="G81" s="45">
        <f>G29+G32+G33+G53+G77</f>
        <v>1976400</v>
      </c>
      <c r="H81" s="45">
        <f>H29+H32+H33+H53+H77</f>
        <v>1991100</v>
      </c>
      <c r="I81" s="198">
        <f>SUM(H81/G81)*100</f>
        <v>100.74377656344868</v>
      </c>
      <c r="J81" s="424"/>
      <c r="K81" s="185"/>
    </row>
    <row r="82" spans="1:11" ht="12.75">
      <c r="A82" s="203">
        <v>8</v>
      </c>
      <c r="B82" s="502"/>
      <c r="C82" s="504" t="s">
        <v>434</v>
      </c>
      <c r="D82" s="504"/>
      <c r="E82" s="505"/>
      <c r="F82" s="505"/>
      <c r="G82" s="506"/>
      <c r="H82" s="506"/>
      <c r="I82" s="204"/>
      <c r="K82" s="185"/>
    </row>
    <row r="83" spans="1:11" ht="12.75">
      <c r="A83" s="203"/>
      <c r="B83" s="336">
        <v>611000</v>
      </c>
      <c r="C83" s="507" t="s">
        <v>31</v>
      </c>
      <c r="D83" s="507"/>
      <c r="E83" s="508"/>
      <c r="F83" s="508"/>
      <c r="G83" s="506">
        <f>G84+G85</f>
        <v>74800</v>
      </c>
      <c r="H83" s="506">
        <f>H84+H85</f>
        <v>77300</v>
      </c>
      <c r="I83" s="204">
        <v>0</v>
      </c>
      <c r="K83" s="185"/>
    </row>
    <row r="84" spans="1:11" ht="12.75">
      <c r="A84" s="203"/>
      <c r="B84" s="503">
        <v>611100</v>
      </c>
      <c r="C84" s="509" t="s">
        <v>67</v>
      </c>
      <c r="D84" s="509"/>
      <c r="E84" s="510"/>
      <c r="F84" s="510"/>
      <c r="G84" s="511">
        <v>63000</v>
      </c>
      <c r="H84" s="511">
        <v>66400</v>
      </c>
      <c r="I84" s="204">
        <v>0</v>
      </c>
      <c r="K84" s="185"/>
    </row>
    <row r="85" spans="1:11" ht="12.75">
      <c r="A85" s="203"/>
      <c r="B85" s="503">
        <v>611200</v>
      </c>
      <c r="C85" s="30" t="s">
        <v>55</v>
      </c>
      <c r="D85" s="30"/>
      <c r="E85" s="13"/>
      <c r="F85" s="13"/>
      <c r="G85" s="96">
        <v>11800</v>
      </c>
      <c r="H85" s="96">
        <v>10900</v>
      </c>
      <c r="I85" s="196">
        <v>0</v>
      </c>
      <c r="K85" s="185"/>
    </row>
    <row r="86" spans="1:11" ht="12.75">
      <c r="A86" s="203"/>
      <c r="B86" s="336">
        <v>612000</v>
      </c>
      <c r="C86" s="64" t="s">
        <v>88</v>
      </c>
      <c r="D86" s="64"/>
      <c r="E86" s="65"/>
      <c r="F86" s="65"/>
      <c r="G86" s="97">
        <v>6600</v>
      </c>
      <c r="H86" s="97">
        <v>7000</v>
      </c>
      <c r="I86" s="196">
        <v>0</v>
      </c>
      <c r="K86" s="185"/>
    </row>
    <row r="87" spans="1:11" ht="12.75">
      <c r="A87" s="203"/>
      <c r="B87" s="336">
        <v>613000</v>
      </c>
      <c r="C87" s="701" t="s">
        <v>14</v>
      </c>
      <c r="D87" s="701"/>
      <c r="E87" s="701"/>
      <c r="F87" s="701"/>
      <c r="G87" s="97">
        <f>SUM(G88:G95)</f>
        <v>125700</v>
      </c>
      <c r="H87" s="97">
        <f>SUM(H88:H95)</f>
        <v>132100</v>
      </c>
      <c r="I87" s="196">
        <v>0</v>
      </c>
      <c r="K87" s="185"/>
    </row>
    <row r="88" spans="1:11" ht="12.75" customHeight="1">
      <c r="A88" s="203"/>
      <c r="B88" s="503">
        <v>613100</v>
      </c>
      <c r="C88" s="70" t="s">
        <v>1</v>
      </c>
      <c r="D88" s="22"/>
      <c r="E88" s="55"/>
      <c r="F88" s="55"/>
      <c r="G88" s="96">
        <v>1000</v>
      </c>
      <c r="H88" s="96">
        <v>700</v>
      </c>
      <c r="I88" s="196">
        <v>0</v>
      </c>
      <c r="K88" s="185"/>
    </row>
    <row r="89" spans="1:11" ht="12.75">
      <c r="A89" s="203"/>
      <c r="B89" s="503">
        <v>613200</v>
      </c>
      <c r="C89" s="702" t="s">
        <v>173</v>
      </c>
      <c r="D89" s="703"/>
      <c r="E89" s="703"/>
      <c r="F89" s="704"/>
      <c r="G89" s="384">
        <v>3700</v>
      </c>
      <c r="H89" s="384">
        <v>3200</v>
      </c>
      <c r="I89" s="196">
        <v>0</v>
      </c>
      <c r="K89" s="185"/>
    </row>
    <row r="90" spans="1:11" ht="12.75">
      <c r="A90" s="203"/>
      <c r="B90" s="503">
        <v>613300</v>
      </c>
      <c r="C90" s="702" t="s">
        <v>177</v>
      </c>
      <c r="D90" s="703"/>
      <c r="E90" s="703"/>
      <c r="F90" s="704"/>
      <c r="G90" s="384">
        <v>0</v>
      </c>
      <c r="H90" s="384">
        <v>3400</v>
      </c>
      <c r="I90" s="196"/>
      <c r="K90" s="185"/>
    </row>
    <row r="91" spans="1:11" ht="12.75">
      <c r="A91" s="203"/>
      <c r="B91" s="503">
        <v>613400</v>
      </c>
      <c r="C91" s="702" t="s">
        <v>186</v>
      </c>
      <c r="D91" s="703"/>
      <c r="E91" s="703"/>
      <c r="F91" s="704"/>
      <c r="G91" s="384">
        <v>0</v>
      </c>
      <c r="H91" s="384">
        <v>800</v>
      </c>
      <c r="I91" s="196"/>
      <c r="K91" s="185"/>
    </row>
    <row r="92" spans="1:11" ht="12.75" customHeight="1">
      <c r="A92" s="203"/>
      <c r="B92" s="503">
        <v>613900</v>
      </c>
      <c r="C92" s="31" t="s">
        <v>392</v>
      </c>
      <c r="D92" s="31"/>
      <c r="E92" s="192"/>
      <c r="F92" s="192"/>
      <c r="G92" s="96">
        <v>1000</v>
      </c>
      <c r="H92" s="96">
        <v>3000</v>
      </c>
      <c r="I92" s="196">
        <f>SUM(H92/G92)*100</f>
        <v>300</v>
      </c>
      <c r="K92" s="185"/>
    </row>
    <row r="93" spans="1:11" ht="12.75" customHeight="1">
      <c r="A93" s="203"/>
      <c r="B93" s="503">
        <v>613900</v>
      </c>
      <c r="C93" s="714" t="s">
        <v>215</v>
      </c>
      <c r="D93" s="715"/>
      <c r="E93" s="715"/>
      <c r="F93" s="716"/>
      <c r="G93" s="96">
        <v>0</v>
      </c>
      <c r="H93" s="96">
        <v>1000</v>
      </c>
      <c r="I93" s="196"/>
      <c r="K93" s="185"/>
    </row>
    <row r="94" spans="1:11" ht="12.75">
      <c r="A94" s="54"/>
      <c r="B94" s="35">
        <v>613900</v>
      </c>
      <c r="C94" s="191" t="s">
        <v>440</v>
      </c>
      <c r="D94" s="21"/>
      <c r="E94" s="7"/>
      <c r="F94" s="7"/>
      <c r="G94" s="96">
        <v>20000</v>
      </c>
      <c r="H94" s="96">
        <v>20000</v>
      </c>
      <c r="I94" s="196">
        <f>H94/G94*100</f>
        <v>100</v>
      </c>
      <c r="J94" s="424"/>
      <c r="K94" s="185"/>
    </row>
    <row r="95" spans="1:10" ht="12.75">
      <c r="A95" s="54"/>
      <c r="B95" s="35">
        <v>613900</v>
      </c>
      <c r="C95" s="721" t="s">
        <v>17</v>
      </c>
      <c r="D95" s="721"/>
      <c r="E95" s="721"/>
      <c r="F95" s="721"/>
      <c r="G95" s="96">
        <v>100000</v>
      </c>
      <c r="H95" s="96">
        <v>100000</v>
      </c>
      <c r="I95" s="196">
        <f>SUM(H95/G95)*100</f>
        <v>100</v>
      </c>
      <c r="J95" s="430"/>
    </row>
    <row r="96" spans="1:11" ht="12.75">
      <c r="A96" s="197"/>
      <c r="B96" s="105"/>
      <c r="C96" s="695" t="s">
        <v>20</v>
      </c>
      <c r="D96" s="695"/>
      <c r="E96" s="695"/>
      <c r="F96" s="695"/>
      <c r="G96" s="43">
        <v>3</v>
      </c>
      <c r="H96" s="43">
        <v>3</v>
      </c>
      <c r="I96" s="198">
        <v>0</v>
      </c>
      <c r="K96" s="185"/>
    </row>
    <row r="97" spans="1:11" ht="12.75">
      <c r="A97" s="38"/>
      <c r="B97" s="38"/>
      <c r="C97" s="140" t="s">
        <v>417</v>
      </c>
      <c r="D97" s="140"/>
      <c r="E97" s="141"/>
      <c r="F97" s="141"/>
      <c r="G97" s="259">
        <f>G83+G86+G87</f>
        <v>207100</v>
      </c>
      <c r="H97" s="259">
        <f>H83+H86+H87</f>
        <v>216400</v>
      </c>
      <c r="I97" s="260">
        <v>0</v>
      </c>
      <c r="K97" s="185"/>
    </row>
    <row r="98" spans="1:11" ht="18" customHeight="1">
      <c r="A98" s="72">
        <v>9</v>
      </c>
      <c r="B98" s="35"/>
      <c r="C98" s="718" t="s">
        <v>433</v>
      </c>
      <c r="D98" s="718"/>
      <c r="E98" s="718"/>
      <c r="F98" s="718"/>
      <c r="G98" s="59"/>
      <c r="H98" s="59"/>
      <c r="I98" s="196"/>
      <c r="J98" s="424"/>
      <c r="K98" s="185"/>
    </row>
    <row r="99" spans="1:11" ht="12.75">
      <c r="A99" s="195"/>
      <c r="B99" s="72">
        <v>611000</v>
      </c>
      <c r="C99" s="64" t="s">
        <v>31</v>
      </c>
      <c r="D99" s="64"/>
      <c r="E99" s="65"/>
      <c r="F99" s="65"/>
      <c r="G99" s="97">
        <f>G100+G101</f>
        <v>258000</v>
      </c>
      <c r="H99" s="97">
        <f>H100+H101</f>
        <v>234000</v>
      </c>
      <c r="I99" s="196">
        <f aca="true" t="shared" si="5" ref="I99:I115">SUM(H99/G99)*100</f>
        <v>90.69767441860465</v>
      </c>
      <c r="J99" s="424"/>
      <c r="K99" s="185"/>
    </row>
    <row r="100" spans="1:11" ht="12.75">
      <c r="A100" s="54"/>
      <c r="B100" s="35">
        <v>611100</v>
      </c>
      <c r="C100" s="22" t="s">
        <v>72</v>
      </c>
      <c r="D100" s="22"/>
      <c r="E100" s="9"/>
      <c r="F100" s="9"/>
      <c r="G100" s="96">
        <v>190000</v>
      </c>
      <c r="H100" s="96">
        <v>197600</v>
      </c>
      <c r="I100" s="196">
        <f t="shared" si="5"/>
        <v>104</v>
      </c>
      <c r="J100" s="424"/>
      <c r="K100" s="185"/>
    </row>
    <row r="101" spans="1:11" ht="12.75">
      <c r="A101" s="54"/>
      <c r="B101" s="35">
        <v>611200</v>
      </c>
      <c r="C101" s="21" t="s">
        <v>68</v>
      </c>
      <c r="D101" s="21"/>
      <c r="E101" s="7"/>
      <c r="F101" s="7"/>
      <c r="G101" s="96">
        <v>68000</v>
      </c>
      <c r="H101" s="96">
        <v>36400</v>
      </c>
      <c r="I101" s="196">
        <f t="shared" si="5"/>
        <v>53.529411764705884</v>
      </c>
      <c r="J101" s="424"/>
      <c r="K101" s="185"/>
    </row>
    <row r="102" spans="1:11" ht="12.75">
      <c r="A102" s="54"/>
      <c r="B102" s="72">
        <v>612000</v>
      </c>
      <c r="C102" s="64" t="s">
        <v>88</v>
      </c>
      <c r="D102" s="64"/>
      <c r="E102" s="9"/>
      <c r="F102" s="9"/>
      <c r="G102" s="97">
        <v>20000</v>
      </c>
      <c r="H102" s="97">
        <v>20800</v>
      </c>
      <c r="I102" s="196">
        <f t="shared" si="5"/>
        <v>104</v>
      </c>
      <c r="J102" s="424"/>
      <c r="K102" s="185"/>
    </row>
    <row r="103" spans="1:11" ht="12.75">
      <c r="A103" s="54"/>
      <c r="B103" s="72">
        <v>613000</v>
      </c>
      <c r="C103" s="62" t="s">
        <v>30</v>
      </c>
      <c r="D103" s="62"/>
      <c r="E103" s="63"/>
      <c r="F103" s="63"/>
      <c r="G103" s="48">
        <f>SUM(G104:G115)</f>
        <v>499000</v>
      </c>
      <c r="H103" s="48">
        <f>SUM(H104:H115)</f>
        <v>318700</v>
      </c>
      <c r="I103" s="196">
        <f t="shared" si="5"/>
        <v>63.86773547094189</v>
      </c>
      <c r="J103" s="424"/>
      <c r="K103" s="185"/>
    </row>
    <row r="104" spans="1:11" ht="12.75">
      <c r="A104" s="54"/>
      <c r="B104" s="35">
        <v>613100</v>
      </c>
      <c r="C104" s="719" t="s">
        <v>1</v>
      </c>
      <c r="D104" s="720"/>
      <c r="E104" s="720"/>
      <c r="F104" s="720"/>
      <c r="G104" s="96">
        <v>2000</v>
      </c>
      <c r="H104" s="96">
        <v>2400</v>
      </c>
      <c r="I104" s="196">
        <f t="shared" si="5"/>
        <v>120</v>
      </c>
      <c r="J104" s="419"/>
      <c r="K104" s="185"/>
    </row>
    <row r="105" spans="1:11" ht="12.75">
      <c r="A105" s="54"/>
      <c r="B105" s="35">
        <v>613200</v>
      </c>
      <c r="C105" s="191" t="s">
        <v>173</v>
      </c>
      <c r="D105" s="21"/>
      <c r="E105" s="10"/>
      <c r="F105" s="10"/>
      <c r="G105" s="96">
        <v>16000</v>
      </c>
      <c r="H105" s="96">
        <v>10000</v>
      </c>
      <c r="I105" s="378">
        <f>SUM(H105/G105)*100</f>
        <v>62.5</v>
      </c>
      <c r="J105" s="419"/>
      <c r="K105" s="185"/>
    </row>
    <row r="106" spans="1:11" ht="12.75">
      <c r="A106" s="54"/>
      <c r="B106" s="35">
        <v>613300</v>
      </c>
      <c r="C106" s="711" t="s">
        <v>177</v>
      </c>
      <c r="D106" s="712"/>
      <c r="E106" s="712"/>
      <c r="F106" s="713"/>
      <c r="G106" s="96">
        <v>19000</v>
      </c>
      <c r="H106" s="96">
        <v>11300</v>
      </c>
      <c r="I106" s="196">
        <f t="shared" si="5"/>
        <v>59.473684210526315</v>
      </c>
      <c r="J106" s="419"/>
      <c r="K106" s="185"/>
    </row>
    <row r="107" spans="1:11" ht="12.75">
      <c r="A107" s="54"/>
      <c r="B107" s="35">
        <v>613400</v>
      </c>
      <c r="C107" s="711" t="s">
        <v>186</v>
      </c>
      <c r="D107" s="712"/>
      <c r="E107" s="712"/>
      <c r="F107" s="713"/>
      <c r="G107" s="96">
        <v>5000</v>
      </c>
      <c r="H107" s="96">
        <v>3000</v>
      </c>
      <c r="I107" s="196">
        <f t="shared" si="5"/>
        <v>60</v>
      </c>
      <c r="J107" s="419"/>
      <c r="K107" s="185"/>
    </row>
    <row r="108" spans="1:10" ht="12.75">
      <c r="A108" s="54"/>
      <c r="B108" s="35">
        <v>613700</v>
      </c>
      <c r="C108" s="32" t="s">
        <v>3</v>
      </c>
      <c r="D108" s="32"/>
      <c r="E108" s="14"/>
      <c r="F108" s="14"/>
      <c r="G108" s="96">
        <v>330000</v>
      </c>
      <c r="H108" s="96">
        <v>250000</v>
      </c>
      <c r="I108" s="196">
        <f t="shared" si="5"/>
        <v>75.75757575757575</v>
      </c>
      <c r="J108" s="430"/>
    </row>
    <row r="109" spans="1:10" ht="12.75">
      <c r="A109" s="54"/>
      <c r="B109" s="35">
        <v>613900</v>
      </c>
      <c r="C109" s="31" t="s">
        <v>215</v>
      </c>
      <c r="D109" s="31"/>
      <c r="E109" s="192"/>
      <c r="F109" s="192"/>
      <c r="G109" s="96">
        <v>49000</v>
      </c>
      <c r="H109" s="96">
        <v>10000</v>
      </c>
      <c r="I109" s="196">
        <f t="shared" si="5"/>
        <v>20.408163265306122</v>
      </c>
      <c r="J109" s="430"/>
    </row>
    <row r="110" spans="1:10" ht="12.75">
      <c r="A110" s="54"/>
      <c r="B110" s="35">
        <v>613900</v>
      </c>
      <c r="C110" s="31" t="s">
        <v>392</v>
      </c>
      <c r="D110" s="31"/>
      <c r="E110" s="192"/>
      <c r="F110" s="192"/>
      <c r="G110" s="96">
        <v>4000</v>
      </c>
      <c r="H110" s="96">
        <v>6000</v>
      </c>
      <c r="I110" s="196">
        <f t="shared" si="5"/>
        <v>150</v>
      </c>
      <c r="J110" s="430"/>
    </row>
    <row r="111" spans="1:10" ht="12.75">
      <c r="A111" s="54"/>
      <c r="B111" s="35">
        <v>613900</v>
      </c>
      <c r="C111" s="31" t="s">
        <v>220</v>
      </c>
      <c r="D111" s="31"/>
      <c r="E111" s="192"/>
      <c r="F111" s="192"/>
      <c r="G111" s="96">
        <v>1000</v>
      </c>
      <c r="H111" s="96">
        <v>1000</v>
      </c>
      <c r="I111" s="196">
        <f t="shared" si="5"/>
        <v>100</v>
      </c>
      <c r="J111" s="430"/>
    </row>
    <row r="112" spans="1:10" ht="12.75">
      <c r="A112" s="54"/>
      <c r="B112" s="35">
        <v>613900</v>
      </c>
      <c r="C112" s="31" t="s">
        <v>379</v>
      </c>
      <c r="D112" s="31"/>
      <c r="E112" s="192"/>
      <c r="F112" s="192"/>
      <c r="G112" s="96">
        <v>20000</v>
      </c>
      <c r="H112" s="96">
        <v>20000</v>
      </c>
      <c r="I112" s="196">
        <f t="shared" si="5"/>
        <v>100</v>
      </c>
      <c r="J112" s="430"/>
    </row>
    <row r="113" spans="1:10" ht="12.75">
      <c r="A113" s="54"/>
      <c r="B113" s="35">
        <v>613900</v>
      </c>
      <c r="C113" s="31" t="s">
        <v>441</v>
      </c>
      <c r="D113" s="31"/>
      <c r="E113" s="192"/>
      <c r="F113" s="192"/>
      <c r="G113" s="96">
        <v>50000</v>
      </c>
      <c r="H113" s="96">
        <v>0</v>
      </c>
      <c r="I113" s="196">
        <f t="shared" si="5"/>
        <v>0</v>
      </c>
      <c r="J113" s="430"/>
    </row>
    <row r="114" spans="1:18" ht="12.75">
      <c r="A114" s="54"/>
      <c r="B114" s="35">
        <v>613900</v>
      </c>
      <c r="C114" s="31" t="s">
        <v>393</v>
      </c>
      <c r="D114" s="31"/>
      <c r="E114" s="192"/>
      <c r="F114" s="192"/>
      <c r="G114" s="96">
        <v>3000</v>
      </c>
      <c r="H114" s="96">
        <v>0</v>
      </c>
      <c r="I114" s="196">
        <f t="shared" si="5"/>
        <v>0</v>
      </c>
      <c r="J114" s="430"/>
      <c r="K114" s="403"/>
      <c r="L114" s="431"/>
      <c r="M114" s="431"/>
      <c r="N114" s="432"/>
      <c r="O114" s="432"/>
      <c r="P114" s="419"/>
      <c r="Q114" s="419"/>
      <c r="R114" s="186"/>
    </row>
    <row r="115" spans="1:18" ht="12.75">
      <c r="A115" s="54"/>
      <c r="B115" s="35">
        <v>613900</v>
      </c>
      <c r="C115" s="714" t="s">
        <v>469</v>
      </c>
      <c r="D115" s="715"/>
      <c r="E115" s="715"/>
      <c r="F115" s="716"/>
      <c r="G115" s="96">
        <v>0</v>
      </c>
      <c r="H115" s="96">
        <v>5000</v>
      </c>
      <c r="I115" s="196" t="e">
        <f t="shared" si="5"/>
        <v>#DIV/0!</v>
      </c>
      <c r="J115" s="430"/>
      <c r="K115" s="498"/>
      <c r="L115" s="431"/>
      <c r="M115" s="431"/>
      <c r="N115" s="432"/>
      <c r="O115" s="432"/>
      <c r="P115" s="419"/>
      <c r="Q115" s="419"/>
      <c r="R115" s="186"/>
    </row>
    <row r="116" spans="1:11" ht="12.75">
      <c r="A116" s="197"/>
      <c r="B116" s="105"/>
      <c r="C116" s="695" t="s">
        <v>20</v>
      </c>
      <c r="D116" s="695"/>
      <c r="E116" s="695"/>
      <c r="F116" s="695"/>
      <c r="G116" s="101">
        <v>10</v>
      </c>
      <c r="H116" s="101">
        <v>10</v>
      </c>
      <c r="I116" s="198">
        <f>SUM(H116/G116)*100</f>
        <v>100</v>
      </c>
      <c r="J116" s="419"/>
      <c r="K116" s="185"/>
    </row>
    <row r="117" spans="1:12" s="256" customFormat="1" ht="16.5" customHeight="1">
      <c r="A117" s="199"/>
      <c r="B117" s="262"/>
      <c r="C117" s="440" t="s">
        <v>418</v>
      </c>
      <c r="D117" s="440"/>
      <c r="E117" s="441"/>
      <c r="F117" s="441"/>
      <c r="G117" s="106">
        <f>G99+G102+G103</f>
        <v>777000</v>
      </c>
      <c r="H117" s="106">
        <f>H99+H102+H103</f>
        <v>573500</v>
      </c>
      <c r="I117" s="198">
        <f>SUM(H117/G117)*100</f>
        <v>73.80952380952381</v>
      </c>
      <c r="J117" s="419"/>
      <c r="K117" s="185"/>
      <c r="L117" s="238"/>
    </row>
    <row r="118" spans="1:12" s="256" customFormat="1" ht="16.5" customHeight="1">
      <c r="A118" s="203">
        <v>10</v>
      </c>
      <c r="B118" s="442"/>
      <c r="C118" s="690" t="s">
        <v>422</v>
      </c>
      <c r="D118" s="691"/>
      <c r="E118" s="691"/>
      <c r="F118" s="692"/>
      <c r="G118" s="59"/>
      <c r="H118" s="443"/>
      <c r="I118" s="204"/>
      <c r="J118" s="419"/>
      <c r="K118" s="185"/>
      <c r="L118" s="238"/>
    </row>
    <row r="119" spans="1:12" s="256" customFormat="1" ht="16.5" customHeight="1">
      <c r="A119" s="195"/>
      <c r="B119" s="72">
        <v>611000</v>
      </c>
      <c r="C119" s="64" t="s">
        <v>31</v>
      </c>
      <c r="D119" s="64"/>
      <c r="E119" s="65"/>
      <c r="F119" s="65"/>
      <c r="G119" s="97">
        <f>G120+G121</f>
        <v>166000</v>
      </c>
      <c r="H119" s="97">
        <f>SUM(H120+H121)</f>
        <v>204200</v>
      </c>
      <c r="I119" s="196">
        <f aca="true" t="shared" si="6" ref="I119:I124">SUM(H119/G119)*100</f>
        <v>123.01204819277109</v>
      </c>
      <c r="J119" s="419"/>
      <c r="K119" s="185"/>
      <c r="L119" s="238"/>
    </row>
    <row r="120" spans="1:12" s="256" customFormat="1" ht="16.5" customHeight="1">
      <c r="A120" s="54"/>
      <c r="B120" s="35">
        <v>611100</v>
      </c>
      <c r="C120" s="22" t="s">
        <v>72</v>
      </c>
      <c r="D120" s="22"/>
      <c r="E120" s="9"/>
      <c r="F120" s="9"/>
      <c r="G120" s="96">
        <v>142000</v>
      </c>
      <c r="H120" s="96">
        <v>171500</v>
      </c>
      <c r="I120" s="196">
        <f t="shared" si="6"/>
        <v>120.77464788732395</v>
      </c>
      <c r="J120" s="419"/>
      <c r="K120" s="185"/>
      <c r="L120" s="238"/>
    </row>
    <row r="121" spans="1:12" s="256" customFormat="1" ht="16.5" customHeight="1">
      <c r="A121" s="54"/>
      <c r="B121" s="35">
        <v>611200</v>
      </c>
      <c r="C121" s="21" t="s">
        <v>68</v>
      </c>
      <c r="D121" s="21"/>
      <c r="E121" s="7"/>
      <c r="F121" s="7"/>
      <c r="G121" s="96">
        <v>24000</v>
      </c>
      <c r="H121" s="96">
        <v>32700</v>
      </c>
      <c r="I121" s="196">
        <f t="shared" si="6"/>
        <v>136.25</v>
      </c>
      <c r="J121" s="419"/>
      <c r="K121" s="185"/>
      <c r="L121" s="238"/>
    </row>
    <row r="122" spans="1:12" s="256" customFormat="1" ht="16.5" customHeight="1">
      <c r="A122" s="54"/>
      <c r="B122" s="72">
        <v>612000</v>
      </c>
      <c r="C122" s="64" t="s">
        <v>88</v>
      </c>
      <c r="D122" s="64"/>
      <c r="E122" s="9"/>
      <c r="F122" s="9"/>
      <c r="G122" s="97">
        <v>16000</v>
      </c>
      <c r="H122" s="97">
        <v>18000</v>
      </c>
      <c r="I122" s="196">
        <f t="shared" si="6"/>
        <v>112.5</v>
      </c>
      <c r="J122" s="419"/>
      <c r="K122" s="185"/>
      <c r="L122" s="238"/>
    </row>
    <row r="123" spans="1:12" s="256" customFormat="1" ht="16.5" customHeight="1">
      <c r="A123" s="54"/>
      <c r="B123" s="72">
        <v>613000</v>
      </c>
      <c r="C123" s="62" t="s">
        <v>30</v>
      </c>
      <c r="D123" s="62"/>
      <c r="E123" s="63"/>
      <c r="F123" s="63"/>
      <c r="G123" s="48">
        <f>SUM(G124:G132)</f>
        <v>22100</v>
      </c>
      <c r="H123" s="48">
        <f>SUM(H124:H132)</f>
        <v>33560</v>
      </c>
      <c r="I123" s="196">
        <f t="shared" si="6"/>
        <v>151.8552036199095</v>
      </c>
      <c r="J123" s="419"/>
      <c r="K123" s="185"/>
      <c r="L123" s="238"/>
    </row>
    <row r="124" spans="1:12" s="256" customFormat="1" ht="16.5" customHeight="1">
      <c r="A124" s="54"/>
      <c r="B124" s="35">
        <v>613100</v>
      </c>
      <c r="C124" s="719" t="s">
        <v>1</v>
      </c>
      <c r="D124" s="720"/>
      <c r="E124" s="720"/>
      <c r="F124" s="720"/>
      <c r="G124" s="96">
        <v>1500</v>
      </c>
      <c r="H124" s="96">
        <v>2200</v>
      </c>
      <c r="I124" s="196">
        <f t="shared" si="6"/>
        <v>146.66666666666666</v>
      </c>
      <c r="J124" s="419"/>
      <c r="K124" s="185"/>
      <c r="L124" s="238"/>
    </row>
    <row r="125" spans="1:12" s="256" customFormat="1" ht="16.5" customHeight="1">
      <c r="A125" s="54"/>
      <c r="B125" s="35">
        <v>613200</v>
      </c>
      <c r="C125" s="70" t="s">
        <v>173</v>
      </c>
      <c r="D125" s="22"/>
      <c r="E125" s="9"/>
      <c r="F125" s="9"/>
      <c r="G125" s="96">
        <v>3000</v>
      </c>
      <c r="H125" s="96">
        <v>8000</v>
      </c>
      <c r="I125" s="378">
        <f>SUM(H125/G125)*100</f>
        <v>266.66666666666663</v>
      </c>
      <c r="J125" s="419"/>
      <c r="K125" s="185"/>
      <c r="L125" s="238"/>
    </row>
    <row r="126" spans="1:12" s="256" customFormat="1" ht="16.5" customHeight="1">
      <c r="A126" s="54"/>
      <c r="B126" s="35">
        <v>613300</v>
      </c>
      <c r="C126" s="711" t="s">
        <v>353</v>
      </c>
      <c r="D126" s="712"/>
      <c r="E126" s="712"/>
      <c r="F126" s="713"/>
      <c r="G126" s="96">
        <v>5600</v>
      </c>
      <c r="H126" s="96">
        <v>10100</v>
      </c>
      <c r="I126" s="196">
        <f>SUM(H126/G126)*100</f>
        <v>180.35714285714286</v>
      </c>
      <c r="J126" s="419"/>
      <c r="K126" s="185"/>
      <c r="L126" s="238"/>
    </row>
    <row r="127" spans="1:12" s="256" customFormat="1" ht="16.5" customHeight="1">
      <c r="A127" s="54"/>
      <c r="B127" s="35">
        <v>613400</v>
      </c>
      <c r="C127" s="711" t="s">
        <v>186</v>
      </c>
      <c r="D127" s="712"/>
      <c r="E127" s="712"/>
      <c r="F127" s="713"/>
      <c r="G127" s="96">
        <v>2000</v>
      </c>
      <c r="H127" s="96">
        <v>2400</v>
      </c>
      <c r="I127" s="196">
        <f>SUM(H127/G127)*100</f>
        <v>120</v>
      </c>
      <c r="J127" s="419"/>
      <c r="K127" s="185"/>
      <c r="L127" s="238"/>
    </row>
    <row r="128" spans="1:12" s="256" customFormat="1" ht="16.5" customHeight="1">
      <c r="A128" s="54"/>
      <c r="B128" s="35">
        <v>613800</v>
      </c>
      <c r="C128" s="31" t="s">
        <v>210</v>
      </c>
      <c r="D128" s="31"/>
      <c r="E128" s="192"/>
      <c r="F128" s="192"/>
      <c r="G128" s="96">
        <v>5000</v>
      </c>
      <c r="H128" s="96">
        <v>3560</v>
      </c>
      <c r="I128" s="196">
        <f>SUM(H128/G128)*100</f>
        <v>71.2</v>
      </c>
      <c r="J128" s="419"/>
      <c r="K128" s="185"/>
      <c r="L128" s="238"/>
    </row>
    <row r="129" spans="1:12" s="445" customFormat="1" ht="16.5" customHeight="1">
      <c r="A129" s="687" t="s">
        <v>354</v>
      </c>
      <c r="B129" s="688"/>
      <c r="C129" s="688"/>
      <c r="D129" s="688"/>
      <c r="E129" s="688"/>
      <c r="F129" s="688"/>
      <c r="G129" s="688"/>
      <c r="H129" s="688"/>
      <c r="I129" s="688"/>
      <c r="J129" s="419"/>
      <c r="K129" s="185"/>
      <c r="L129" s="185"/>
    </row>
    <row r="130" spans="1:12" s="256" customFormat="1" ht="16.5" customHeight="1">
      <c r="A130" s="54"/>
      <c r="B130" s="35">
        <v>613900</v>
      </c>
      <c r="C130" s="31" t="s">
        <v>215</v>
      </c>
      <c r="D130" s="31"/>
      <c r="E130" s="192"/>
      <c r="F130" s="192"/>
      <c r="G130" s="96">
        <v>1000</v>
      </c>
      <c r="H130" s="96">
        <v>4500</v>
      </c>
      <c r="I130" s="196">
        <f>SUM(H130/G130)*100</f>
        <v>450</v>
      </c>
      <c r="J130" s="419"/>
      <c r="K130" s="185"/>
      <c r="L130" s="238"/>
    </row>
    <row r="131" spans="1:12" s="256" customFormat="1" ht="16.5" customHeight="1">
      <c r="A131" s="54"/>
      <c r="B131" s="35">
        <v>613900</v>
      </c>
      <c r="C131" s="31" t="s">
        <v>392</v>
      </c>
      <c r="D131" s="31"/>
      <c r="E131" s="192"/>
      <c r="F131" s="192"/>
      <c r="G131" s="96">
        <v>1000</v>
      </c>
      <c r="H131" s="96">
        <v>1000</v>
      </c>
      <c r="I131" s="196">
        <f>SUM(H131/G131)*100</f>
        <v>100</v>
      </c>
      <c r="J131" s="419"/>
      <c r="K131" s="185"/>
      <c r="L131" s="238"/>
    </row>
    <row r="132" spans="1:10" ht="12.75">
      <c r="A132" s="54"/>
      <c r="B132" s="35">
        <v>613900</v>
      </c>
      <c r="C132" s="31" t="s">
        <v>368</v>
      </c>
      <c r="D132" s="31"/>
      <c r="E132" s="192"/>
      <c r="F132" s="192"/>
      <c r="G132" s="96">
        <v>3000</v>
      </c>
      <c r="H132" s="96">
        <v>1800</v>
      </c>
      <c r="I132" s="196">
        <f>SUM(H132/G132)*100</f>
        <v>60</v>
      </c>
      <c r="J132" s="430"/>
    </row>
    <row r="133" spans="1:10" s="427" customFormat="1" ht="12.75">
      <c r="A133" s="512"/>
      <c r="B133" s="513">
        <v>614000</v>
      </c>
      <c r="C133" s="740" t="s">
        <v>32</v>
      </c>
      <c r="D133" s="741"/>
      <c r="E133" s="741"/>
      <c r="F133" s="742"/>
      <c r="G133" s="514">
        <f>SUM(G134:G137)</f>
        <v>96000</v>
      </c>
      <c r="H133" s="514">
        <f>SUM(H134:H137)</f>
        <v>61000</v>
      </c>
      <c r="I133" s="196"/>
      <c r="J133" s="515"/>
    </row>
    <row r="134" spans="1:9" ht="14.25" customHeight="1">
      <c r="A134" s="272"/>
      <c r="B134" s="129">
        <v>614500</v>
      </c>
      <c r="C134" s="714" t="s">
        <v>344</v>
      </c>
      <c r="D134" s="715"/>
      <c r="E134" s="715"/>
      <c r="F134" s="716"/>
      <c r="G134" s="130">
        <v>20000</v>
      </c>
      <c r="H134" s="130">
        <v>15000</v>
      </c>
      <c r="I134" s="196">
        <f aca="true" t="shared" si="7" ref="I134:I139">SUM(H134/G134)*100</f>
        <v>75</v>
      </c>
    </row>
    <row r="135" spans="1:9" ht="12.75">
      <c r="A135" s="272"/>
      <c r="B135" s="129">
        <v>614500</v>
      </c>
      <c r="C135" s="193" t="s">
        <v>305</v>
      </c>
      <c r="D135" s="23"/>
      <c r="E135" s="12"/>
      <c r="F135" s="12"/>
      <c r="G135" s="130">
        <v>70000</v>
      </c>
      <c r="H135" s="130">
        <v>40000</v>
      </c>
      <c r="I135" s="273">
        <f t="shared" si="7"/>
        <v>57.14285714285714</v>
      </c>
    </row>
    <row r="136" spans="1:11" ht="12.75" customHeight="1">
      <c r="A136" s="203"/>
      <c r="B136" s="205">
        <v>614500</v>
      </c>
      <c r="C136" s="717" t="s">
        <v>272</v>
      </c>
      <c r="D136" s="717"/>
      <c r="E136" s="717"/>
      <c r="F136" s="717"/>
      <c r="G136" s="206">
        <v>3000</v>
      </c>
      <c r="H136" s="206">
        <v>3000</v>
      </c>
      <c r="I136" s="196">
        <f t="shared" si="7"/>
        <v>100</v>
      </c>
      <c r="J136" s="424"/>
      <c r="K136" s="185"/>
    </row>
    <row r="137" spans="1:9" ht="12.75">
      <c r="A137" s="54"/>
      <c r="B137" s="35">
        <v>614800</v>
      </c>
      <c r="C137" s="136" t="s">
        <v>306</v>
      </c>
      <c r="D137" s="136"/>
      <c r="E137" s="137"/>
      <c r="F137" s="137"/>
      <c r="G137" s="96">
        <v>3000</v>
      </c>
      <c r="H137" s="96">
        <v>3000</v>
      </c>
      <c r="I137" s="196">
        <f t="shared" si="7"/>
        <v>100</v>
      </c>
    </row>
    <row r="138" spans="1:11" ht="12.75">
      <c r="A138" s="197"/>
      <c r="B138" s="105"/>
      <c r="C138" s="695" t="s">
        <v>20</v>
      </c>
      <c r="D138" s="695"/>
      <c r="E138" s="695"/>
      <c r="F138" s="695"/>
      <c r="G138" s="101">
        <v>8</v>
      </c>
      <c r="H138" s="101">
        <v>9</v>
      </c>
      <c r="I138" s="198">
        <f t="shared" si="7"/>
        <v>112.5</v>
      </c>
      <c r="J138" s="419"/>
      <c r="K138" s="185"/>
    </row>
    <row r="139" spans="1:12" s="256" customFormat="1" ht="16.5" customHeight="1">
      <c r="A139" s="199"/>
      <c r="B139" s="262"/>
      <c r="C139" s="440" t="s">
        <v>419</v>
      </c>
      <c r="D139" s="440"/>
      <c r="E139" s="441"/>
      <c r="F139" s="441"/>
      <c r="G139" s="106">
        <f>G119+G122+G123+G133</f>
        <v>300100</v>
      </c>
      <c r="H139" s="106">
        <f>SUM(H119+H122+H123+H133)</f>
        <v>316760</v>
      </c>
      <c r="I139" s="198">
        <f t="shared" si="7"/>
        <v>105.55148283905365</v>
      </c>
      <c r="J139" s="419"/>
      <c r="K139" s="185"/>
      <c r="L139" s="238"/>
    </row>
    <row r="140" spans="1:9" ht="12.75">
      <c r="A140" s="72">
        <v>11</v>
      </c>
      <c r="B140" s="151"/>
      <c r="C140" s="142" t="s">
        <v>432</v>
      </c>
      <c r="D140" s="142"/>
      <c r="E140" s="15"/>
      <c r="F140" s="15"/>
      <c r="G140" s="59"/>
      <c r="H140" s="59"/>
      <c r="I140" s="196"/>
    </row>
    <row r="141" spans="1:10" ht="12.75">
      <c r="A141" s="195"/>
      <c r="B141" s="72">
        <v>611000</v>
      </c>
      <c r="C141" s="64" t="s">
        <v>31</v>
      </c>
      <c r="D141" s="64"/>
      <c r="E141" s="65"/>
      <c r="F141" s="65"/>
      <c r="G141" s="97">
        <f>G142+G143</f>
        <v>258500</v>
      </c>
      <c r="H141" s="97">
        <f>H142+H143</f>
        <v>268600</v>
      </c>
      <c r="I141" s="196">
        <f aca="true" t="shared" si="8" ref="I141:I158">SUM(H141/G141)*100</f>
        <v>103.90715667311412</v>
      </c>
      <c r="J141" s="430"/>
    </row>
    <row r="142" spans="1:9" ht="12.75">
      <c r="A142" s="54"/>
      <c r="B142" s="35">
        <v>611000</v>
      </c>
      <c r="C142" s="32" t="s">
        <v>72</v>
      </c>
      <c r="D142" s="32"/>
      <c r="E142" s="14"/>
      <c r="F142" s="14"/>
      <c r="G142" s="96">
        <v>218000</v>
      </c>
      <c r="H142" s="96">
        <v>224900</v>
      </c>
      <c r="I142" s="196">
        <f t="shared" si="8"/>
        <v>103.1651376146789</v>
      </c>
    </row>
    <row r="143" spans="1:10" ht="12.75">
      <c r="A143" s="54"/>
      <c r="B143" s="35">
        <v>611200</v>
      </c>
      <c r="C143" s="31" t="s">
        <v>55</v>
      </c>
      <c r="D143" s="31"/>
      <c r="E143" s="15"/>
      <c r="F143" s="15"/>
      <c r="G143" s="96">
        <v>40500</v>
      </c>
      <c r="H143" s="96">
        <v>43700</v>
      </c>
      <c r="I143" s="196">
        <f t="shared" si="8"/>
        <v>107.90123456790124</v>
      </c>
      <c r="J143" s="433"/>
    </row>
    <row r="144" spans="1:9" ht="12.75">
      <c r="A144" s="195"/>
      <c r="B144" s="72">
        <v>612000</v>
      </c>
      <c r="C144" s="66" t="s">
        <v>88</v>
      </c>
      <c r="D144" s="66"/>
      <c r="E144" s="67"/>
      <c r="F144" s="67"/>
      <c r="G144" s="97">
        <v>22800</v>
      </c>
      <c r="H144" s="97">
        <v>23600</v>
      </c>
      <c r="I144" s="196">
        <f t="shared" si="8"/>
        <v>103.50877192982458</v>
      </c>
    </row>
    <row r="145" spans="1:9" ht="12.75">
      <c r="A145" s="54"/>
      <c r="B145" s="72">
        <v>613000</v>
      </c>
      <c r="C145" s="64" t="s">
        <v>30</v>
      </c>
      <c r="D145" s="64"/>
      <c r="E145" s="65"/>
      <c r="F145" s="65"/>
      <c r="G145" s="48">
        <f>SUM(G146:G153)</f>
        <v>38000</v>
      </c>
      <c r="H145" s="48">
        <f>SUM(H146:H153)</f>
        <v>36340</v>
      </c>
      <c r="I145" s="196">
        <f t="shared" si="8"/>
        <v>95.63157894736842</v>
      </c>
    </row>
    <row r="146" spans="1:9" ht="12.75">
      <c r="A146" s="54"/>
      <c r="B146" s="35">
        <v>613100</v>
      </c>
      <c r="C146" s="70" t="s">
        <v>1</v>
      </c>
      <c r="D146" s="22"/>
      <c r="E146" s="55"/>
      <c r="F146" s="55"/>
      <c r="G146" s="96">
        <v>1000</v>
      </c>
      <c r="H146" s="96">
        <v>2900</v>
      </c>
      <c r="I146" s="196">
        <f t="shared" si="8"/>
        <v>290</v>
      </c>
    </row>
    <row r="147" spans="1:11" ht="12.75">
      <c r="A147" s="54"/>
      <c r="B147" s="35">
        <v>613200</v>
      </c>
      <c r="C147" s="191" t="s">
        <v>173</v>
      </c>
      <c r="D147" s="21"/>
      <c r="E147" s="10"/>
      <c r="F147" s="10"/>
      <c r="G147" s="96">
        <v>12000</v>
      </c>
      <c r="H147" s="96">
        <v>12000</v>
      </c>
      <c r="I147" s="196">
        <f t="shared" si="8"/>
        <v>100</v>
      </c>
      <c r="J147" s="419"/>
      <c r="K147" s="185"/>
    </row>
    <row r="148" spans="1:9" ht="12.75">
      <c r="A148" s="54"/>
      <c r="B148" s="35">
        <v>613300</v>
      </c>
      <c r="C148" s="708" t="s">
        <v>177</v>
      </c>
      <c r="D148" s="709"/>
      <c r="E148" s="709"/>
      <c r="F148" s="710"/>
      <c r="G148" s="96">
        <v>11000</v>
      </c>
      <c r="H148" s="96">
        <v>13500</v>
      </c>
      <c r="I148" s="196">
        <f t="shared" si="8"/>
        <v>122.72727272727273</v>
      </c>
    </row>
    <row r="149" spans="1:9" ht="12.75">
      <c r="A149" s="54"/>
      <c r="B149" s="35">
        <v>613400</v>
      </c>
      <c r="C149" s="708" t="s">
        <v>186</v>
      </c>
      <c r="D149" s="709"/>
      <c r="E149" s="709"/>
      <c r="F149" s="710"/>
      <c r="G149" s="96">
        <v>0</v>
      </c>
      <c r="H149" s="96">
        <v>2000</v>
      </c>
      <c r="I149" s="196" t="e">
        <f t="shared" si="8"/>
        <v>#DIV/0!</v>
      </c>
    </row>
    <row r="150" spans="1:9" ht="12.75">
      <c r="A150" s="54"/>
      <c r="B150" s="35">
        <v>613800</v>
      </c>
      <c r="C150" s="708" t="s">
        <v>450</v>
      </c>
      <c r="D150" s="709"/>
      <c r="E150" s="709"/>
      <c r="F150" s="710"/>
      <c r="G150" s="96">
        <v>0</v>
      </c>
      <c r="H150" s="96">
        <v>1440</v>
      </c>
      <c r="I150" s="196" t="e">
        <f t="shared" si="8"/>
        <v>#DIV/0!</v>
      </c>
    </row>
    <row r="151" spans="1:9" ht="12.75">
      <c r="A151" s="54"/>
      <c r="B151" s="35">
        <v>613900</v>
      </c>
      <c r="C151" s="708" t="s">
        <v>391</v>
      </c>
      <c r="D151" s="709"/>
      <c r="E151" s="709"/>
      <c r="F151" s="710"/>
      <c r="G151" s="96">
        <v>10000</v>
      </c>
      <c r="H151" s="96">
        <v>0</v>
      </c>
      <c r="I151" s="196">
        <f t="shared" si="8"/>
        <v>0</v>
      </c>
    </row>
    <row r="152" spans="1:9" ht="12.75">
      <c r="A152" s="54"/>
      <c r="B152" s="35">
        <v>613900</v>
      </c>
      <c r="C152" s="31" t="s">
        <v>22</v>
      </c>
      <c r="D152" s="31"/>
      <c r="E152" s="15"/>
      <c r="F152" s="15"/>
      <c r="G152" s="96">
        <v>1000</v>
      </c>
      <c r="H152" s="96">
        <v>1000</v>
      </c>
      <c r="I152" s="196">
        <f t="shared" si="8"/>
        <v>100</v>
      </c>
    </row>
    <row r="153" spans="1:9" ht="12.75">
      <c r="A153" s="54"/>
      <c r="B153" s="35">
        <v>613900</v>
      </c>
      <c r="C153" s="31" t="s">
        <v>307</v>
      </c>
      <c r="D153" s="31"/>
      <c r="E153" s="15"/>
      <c r="F153" s="15"/>
      <c r="G153" s="96">
        <v>3000</v>
      </c>
      <c r="H153" s="96">
        <v>3500</v>
      </c>
      <c r="I153" s="196">
        <f t="shared" si="8"/>
        <v>116.66666666666667</v>
      </c>
    </row>
    <row r="154" spans="1:9" s="370" customFormat="1" ht="12.75">
      <c r="A154" s="377"/>
      <c r="B154" s="205">
        <v>613900</v>
      </c>
      <c r="C154" s="193" t="s">
        <v>56</v>
      </c>
      <c r="D154" s="193"/>
      <c r="E154" s="383"/>
      <c r="F154" s="383"/>
      <c r="G154" s="100">
        <v>20000</v>
      </c>
      <c r="H154" s="100">
        <v>20000</v>
      </c>
      <c r="I154" s="196">
        <f>SUM(H154/G154)*100</f>
        <v>100</v>
      </c>
    </row>
    <row r="155" spans="1:9" ht="12.75">
      <c r="A155" s="54"/>
      <c r="B155" s="72">
        <v>614000</v>
      </c>
      <c r="C155" s="200" t="s">
        <v>32</v>
      </c>
      <c r="D155" s="200"/>
      <c r="E155" s="201"/>
      <c r="F155" s="201"/>
      <c r="G155" s="97">
        <f>G154+G156</f>
        <v>30000</v>
      </c>
      <c r="H155" s="97">
        <f>H154+H156</f>
        <v>30000</v>
      </c>
      <c r="I155" s="196">
        <f t="shared" si="8"/>
        <v>100</v>
      </c>
    </row>
    <row r="156" spans="1:11" ht="12.75">
      <c r="A156" s="54"/>
      <c r="B156" s="35">
        <v>614200</v>
      </c>
      <c r="C156" s="31" t="s">
        <v>308</v>
      </c>
      <c r="D156" s="31"/>
      <c r="E156" s="15"/>
      <c r="F156" s="15"/>
      <c r="G156" s="96">
        <v>10000</v>
      </c>
      <c r="H156" s="96">
        <v>10000</v>
      </c>
      <c r="I156" s="196">
        <f t="shared" si="8"/>
        <v>100</v>
      </c>
      <c r="K156" s="398"/>
    </row>
    <row r="157" spans="1:11" ht="12.75">
      <c r="A157" s="197"/>
      <c r="B157" s="105"/>
      <c r="C157" s="695" t="s">
        <v>20</v>
      </c>
      <c r="D157" s="695"/>
      <c r="E157" s="695"/>
      <c r="F157" s="695"/>
      <c r="G157" s="43">
        <v>13</v>
      </c>
      <c r="H157" s="43">
        <v>12</v>
      </c>
      <c r="I157" s="198">
        <f t="shared" si="8"/>
        <v>92.3076923076923</v>
      </c>
      <c r="K157" s="185"/>
    </row>
    <row r="158" spans="1:11" ht="12.75">
      <c r="A158" s="199"/>
      <c r="B158" s="44"/>
      <c r="C158" s="138" t="s">
        <v>421</v>
      </c>
      <c r="D158" s="138"/>
      <c r="E158" s="139"/>
      <c r="F158" s="139"/>
      <c r="G158" s="98">
        <f>G141+G144+G145+G155</f>
        <v>349300</v>
      </c>
      <c r="H158" s="98">
        <f>H141+H144+H145+H155</f>
        <v>358540</v>
      </c>
      <c r="I158" s="198">
        <f t="shared" si="8"/>
        <v>102.64529058116231</v>
      </c>
      <c r="K158" s="185"/>
    </row>
    <row r="159" spans="1:11" ht="12.75" customHeight="1">
      <c r="A159" s="72">
        <v>12</v>
      </c>
      <c r="B159" s="35"/>
      <c r="C159" s="697" t="s">
        <v>357</v>
      </c>
      <c r="D159" s="698"/>
      <c r="E159" s="698"/>
      <c r="F159" s="699"/>
      <c r="G159" s="96"/>
      <c r="H159" s="96"/>
      <c r="I159" s="196"/>
      <c r="J159" s="418"/>
      <c r="K159" s="185"/>
    </row>
    <row r="160" spans="1:11" ht="12.75">
      <c r="A160" s="195"/>
      <c r="B160" s="72">
        <v>611000</v>
      </c>
      <c r="C160" s="62" t="s">
        <v>31</v>
      </c>
      <c r="D160" s="62"/>
      <c r="E160" s="63"/>
      <c r="F160" s="63"/>
      <c r="G160" s="97">
        <f>G161+G162</f>
        <v>42500</v>
      </c>
      <c r="H160" s="97">
        <f>H161+H162</f>
        <v>38400</v>
      </c>
      <c r="I160" s="196">
        <f aca="true" t="shared" si="9" ref="I160:I169">SUM(H160/G160)*100</f>
        <v>90.3529411764706</v>
      </c>
      <c r="K160" s="185"/>
    </row>
    <row r="161" spans="1:13" ht="12.75">
      <c r="A161" s="54"/>
      <c r="B161" s="35">
        <v>611100</v>
      </c>
      <c r="C161" s="23" t="s">
        <v>67</v>
      </c>
      <c r="D161" s="23"/>
      <c r="E161" s="11"/>
      <c r="F161" s="11"/>
      <c r="G161" s="96">
        <v>36000</v>
      </c>
      <c r="H161" s="96">
        <v>34800</v>
      </c>
      <c r="I161" s="196">
        <f t="shared" si="9"/>
        <v>96.66666666666667</v>
      </c>
      <c r="K161" s="185"/>
      <c r="M161" s="257"/>
    </row>
    <row r="162" spans="1:11" ht="12.75">
      <c r="A162" s="54"/>
      <c r="B162" s="35">
        <v>611200</v>
      </c>
      <c r="C162" s="30" t="s">
        <v>55</v>
      </c>
      <c r="D162" s="30"/>
      <c r="E162" s="13"/>
      <c r="F162" s="13"/>
      <c r="G162" s="96">
        <v>6500</v>
      </c>
      <c r="H162" s="96">
        <v>3600</v>
      </c>
      <c r="I162" s="196">
        <f t="shared" si="9"/>
        <v>55.38461538461539</v>
      </c>
      <c r="K162" s="422"/>
    </row>
    <row r="163" spans="1:12" s="256" customFormat="1" ht="12.75">
      <c r="A163" s="195"/>
      <c r="B163" s="72">
        <v>612000</v>
      </c>
      <c r="C163" s="64" t="s">
        <v>88</v>
      </c>
      <c r="D163" s="64"/>
      <c r="E163" s="65"/>
      <c r="F163" s="65"/>
      <c r="G163" s="97">
        <v>3800</v>
      </c>
      <c r="H163" s="97">
        <v>3700</v>
      </c>
      <c r="I163" s="196">
        <f t="shared" si="9"/>
        <v>97.36842105263158</v>
      </c>
      <c r="J163" s="238"/>
      <c r="K163" s="422"/>
      <c r="L163" s="238"/>
    </row>
    <row r="164" spans="1:11" ht="12.75">
      <c r="A164" s="195"/>
      <c r="B164" s="72">
        <v>613000</v>
      </c>
      <c r="C164" s="701" t="s">
        <v>14</v>
      </c>
      <c r="D164" s="701"/>
      <c r="E164" s="701"/>
      <c r="F164" s="701"/>
      <c r="G164" s="97">
        <f>SUM(G165:G169)</f>
        <v>4000</v>
      </c>
      <c r="H164" s="97">
        <f>SUM(H165:H169)</f>
        <v>3900</v>
      </c>
      <c r="I164" s="196">
        <f t="shared" si="9"/>
        <v>97.5</v>
      </c>
      <c r="K164" s="185"/>
    </row>
    <row r="165" spans="1:11" ht="12.75">
      <c r="A165" s="54"/>
      <c r="B165" s="35">
        <v>613100</v>
      </c>
      <c r="C165" s="70" t="s">
        <v>1</v>
      </c>
      <c r="D165" s="22"/>
      <c r="E165" s="55"/>
      <c r="F165" s="55"/>
      <c r="G165" s="96">
        <v>1000</v>
      </c>
      <c r="H165" s="96">
        <v>300</v>
      </c>
      <c r="I165" s="196">
        <f t="shared" si="9"/>
        <v>30</v>
      </c>
      <c r="K165" s="185"/>
    </row>
    <row r="166" spans="1:11" ht="12.75" customHeight="1">
      <c r="A166" s="54"/>
      <c r="B166" s="35">
        <v>613200</v>
      </c>
      <c r="C166" s="702" t="s">
        <v>173</v>
      </c>
      <c r="D166" s="703"/>
      <c r="E166" s="703"/>
      <c r="F166" s="704"/>
      <c r="G166" s="384">
        <v>2000</v>
      </c>
      <c r="H166" s="384">
        <v>1000</v>
      </c>
      <c r="I166" s="196">
        <f t="shared" si="9"/>
        <v>50</v>
      </c>
      <c r="K166" s="185"/>
    </row>
    <row r="167" spans="1:11" ht="12.75" customHeight="1">
      <c r="A167" s="54"/>
      <c r="B167" s="35">
        <v>613300</v>
      </c>
      <c r="C167" s="702" t="s">
        <v>177</v>
      </c>
      <c r="D167" s="703"/>
      <c r="E167" s="703"/>
      <c r="F167" s="704"/>
      <c r="G167" s="384">
        <v>0</v>
      </c>
      <c r="H167" s="384">
        <v>1100</v>
      </c>
      <c r="I167" s="196"/>
      <c r="K167" s="185"/>
    </row>
    <row r="168" spans="1:11" ht="12.75" customHeight="1">
      <c r="A168" s="54"/>
      <c r="B168" s="35">
        <v>613400</v>
      </c>
      <c r="C168" s="702" t="s">
        <v>186</v>
      </c>
      <c r="D168" s="703"/>
      <c r="E168" s="703"/>
      <c r="F168" s="704"/>
      <c r="G168" s="384">
        <v>0</v>
      </c>
      <c r="H168" s="384">
        <v>500</v>
      </c>
      <c r="I168" s="196"/>
      <c r="K168" s="185"/>
    </row>
    <row r="169" spans="1:11" ht="12.75" customHeight="1">
      <c r="A169" s="54"/>
      <c r="B169" s="35">
        <v>613900</v>
      </c>
      <c r="C169" s="31" t="s">
        <v>392</v>
      </c>
      <c r="D169" s="31"/>
      <c r="E169" s="192"/>
      <c r="F169" s="192"/>
      <c r="G169" s="96">
        <v>1000</v>
      </c>
      <c r="H169" s="96">
        <v>1000</v>
      </c>
      <c r="I169" s="196">
        <f t="shared" si="9"/>
        <v>100</v>
      </c>
      <c r="K169" s="185"/>
    </row>
    <row r="170" spans="1:11" ht="14.25" customHeight="1">
      <c r="A170" s="195"/>
      <c r="B170" s="72">
        <v>614000</v>
      </c>
      <c r="C170" s="693" t="s">
        <v>32</v>
      </c>
      <c r="D170" s="693"/>
      <c r="E170" s="694"/>
      <c r="F170" s="694"/>
      <c r="G170" s="97">
        <f>SUM(G171:G172)</f>
        <v>18000</v>
      </c>
      <c r="H170" s="97">
        <f>SUM(H171:H172)</f>
        <v>22000</v>
      </c>
      <c r="I170" s="196">
        <v>0</v>
      </c>
      <c r="J170" s="419"/>
      <c r="K170" s="185"/>
    </row>
    <row r="171" spans="1:11" ht="15.75" customHeight="1">
      <c r="A171" s="54"/>
      <c r="B171" s="35">
        <v>614800</v>
      </c>
      <c r="C171" s="193" t="s">
        <v>275</v>
      </c>
      <c r="D171" s="23"/>
      <c r="E171" s="12"/>
      <c r="F171" s="12"/>
      <c r="G171" s="96">
        <v>15000</v>
      </c>
      <c r="H171" s="96">
        <v>19000</v>
      </c>
      <c r="I171" s="196">
        <v>0</v>
      </c>
      <c r="K171" s="185"/>
    </row>
    <row r="172" spans="1:11" ht="21" customHeight="1">
      <c r="A172" s="54"/>
      <c r="B172" s="35">
        <v>614800</v>
      </c>
      <c r="C172" s="32" t="s">
        <v>276</v>
      </c>
      <c r="D172" s="32"/>
      <c r="E172" s="14"/>
      <c r="F172" s="14"/>
      <c r="G172" s="96">
        <v>3000</v>
      </c>
      <c r="H172" s="96">
        <v>3000</v>
      </c>
      <c r="I172" s="196">
        <v>0</v>
      </c>
      <c r="K172" s="185"/>
    </row>
    <row r="173" spans="1:11" ht="13.5" customHeight="1">
      <c r="A173" s="197"/>
      <c r="B173" s="105"/>
      <c r="C173" s="695" t="s">
        <v>20</v>
      </c>
      <c r="D173" s="695"/>
      <c r="E173" s="695"/>
      <c r="F173" s="695"/>
      <c r="G173" s="43">
        <v>1</v>
      </c>
      <c r="H173" s="43">
        <v>1</v>
      </c>
      <c r="I173" s="198">
        <v>0</v>
      </c>
      <c r="K173" s="185"/>
    </row>
    <row r="174" spans="1:11" ht="16.5" customHeight="1">
      <c r="A174" s="38"/>
      <c r="B174" s="38"/>
      <c r="C174" s="140" t="s">
        <v>424</v>
      </c>
      <c r="D174" s="140"/>
      <c r="E174" s="141"/>
      <c r="F174" s="141"/>
      <c r="G174" s="259">
        <f>G160+G163+G164+G170</f>
        <v>68300</v>
      </c>
      <c r="H174" s="259">
        <f>H160+H163+H164+H170</f>
        <v>68000</v>
      </c>
      <c r="I174" s="260">
        <v>0</v>
      </c>
      <c r="K174" s="185"/>
    </row>
    <row r="175" spans="1:11" ht="12" customHeight="1">
      <c r="A175" s="263"/>
      <c r="B175" s="264"/>
      <c r="C175" s="135" t="s">
        <v>21</v>
      </c>
      <c r="D175" s="135"/>
      <c r="E175" s="135"/>
      <c r="F175" s="135"/>
      <c r="G175" s="98">
        <f>G173+G157+G138+G116+G96+G80+G26</f>
        <v>73</v>
      </c>
      <c r="H175" s="98">
        <f>H173+H157+H138+H116+H96+H80+H26</f>
        <v>67</v>
      </c>
      <c r="I175" s="198">
        <f>SUM(H175/G175)*100</f>
        <v>91.78082191780823</v>
      </c>
      <c r="K175" s="185"/>
    </row>
    <row r="176" spans="1:11" ht="26.25" customHeight="1">
      <c r="A176" s="263"/>
      <c r="B176" s="264"/>
      <c r="C176" s="69" t="s">
        <v>425</v>
      </c>
      <c r="D176" s="69"/>
      <c r="E176" s="69"/>
      <c r="F176" s="69"/>
      <c r="G176" s="43">
        <f>G174+G158+G139+G117+G97+G81+G27-2000</f>
        <v>4153000</v>
      </c>
      <c r="H176" s="43">
        <f>H174+H158+H139+H117+H97+H81+H27</f>
        <v>3709100</v>
      </c>
      <c r="I176" s="198">
        <f>SUM(H176/G176)*100</f>
        <v>89.31134119913315</v>
      </c>
      <c r="K176" s="185"/>
    </row>
    <row r="177" spans="1:12" ht="13.5" customHeight="1">
      <c r="A177" s="46">
        <v>13</v>
      </c>
      <c r="B177" s="46">
        <v>531000</v>
      </c>
      <c r="C177" s="33" t="s">
        <v>126</v>
      </c>
      <c r="D177" s="33"/>
      <c r="E177" s="16"/>
      <c r="F177" s="16"/>
      <c r="G177" s="99">
        <v>5000</v>
      </c>
      <c r="H177" s="99">
        <v>7000</v>
      </c>
      <c r="I177" s="260">
        <f>SUM(H177/G177)*100</f>
        <v>140</v>
      </c>
      <c r="K177" s="185"/>
      <c r="L177" s="434"/>
    </row>
    <row r="178" spans="1:12" ht="13.5" customHeight="1">
      <c r="A178" s="46">
        <v>14</v>
      </c>
      <c r="B178" s="46">
        <v>823000</v>
      </c>
      <c r="C178" s="33" t="s">
        <v>430</v>
      </c>
      <c r="D178" s="33"/>
      <c r="E178" s="16"/>
      <c r="F178" s="16"/>
      <c r="G178" s="99">
        <v>1200000</v>
      </c>
      <c r="H178" s="99">
        <v>0</v>
      </c>
      <c r="I178" s="260">
        <v>0</v>
      </c>
      <c r="K178" s="185"/>
      <c r="L178" s="434"/>
    </row>
    <row r="179" spans="1:12" ht="13.5" customHeight="1">
      <c r="A179" s="46"/>
      <c r="B179" s="46">
        <v>823300</v>
      </c>
      <c r="C179" s="705" t="s">
        <v>461</v>
      </c>
      <c r="D179" s="706"/>
      <c r="E179" s="706"/>
      <c r="F179" s="707"/>
      <c r="G179" s="99">
        <v>105000</v>
      </c>
      <c r="H179" s="99">
        <v>135500</v>
      </c>
      <c r="I179" s="260"/>
      <c r="K179" s="185"/>
      <c r="L179" s="434"/>
    </row>
    <row r="180" spans="1:12" ht="14.25" customHeight="1">
      <c r="A180" s="46"/>
      <c r="B180" s="38"/>
      <c r="C180" s="261" t="s">
        <v>431</v>
      </c>
      <c r="D180" s="261"/>
      <c r="E180" s="16"/>
      <c r="F180" s="16"/>
      <c r="G180" s="259">
        <f>G176+G177+G178+G179</f>
        <v>5463000</v>
      </c>
      <c r="H180" s="259">
        <f>H176+H177+H178+H179</f>
        <v>3851600</v>
      </c>
      <c r="I180" s="260">
        <f>SUM(H180/G180)*100</f>
        <v>70.5033864177192</v>
      </c>
      <c r="K180" s="422"/>
      <c r="L180" s="256"/>
    </row>
    <row r="181" spans="1:12" ht="12.75">
      <c r="A181" s="696" t="s">
        <v>376</v>
      </c>
      <c r="B181" s="696"/>
      <c r="C181" s="696"/>
      <c r="D181" s="696"/>
      <c r="E181" s="696"/>
      <c r="F181" s="696"/>
      <c r="G181" s="696"/>
      <c r="H181" s="696"/>
      <c r="I181" s="696"/>
      <c r="J181" s="421"/>
      <c r="K181" s="436"/>
      <c r="L181" s="435"/>
    </row>
    <row r="182" spans="1:12" ht="12.75">
      <c r="A182" s="27"/>
      <c r="B182" s="27"/>
      <c r="C182" s="27"/>
      <c r="D182" s="27"/>
      <c r="E182" s="27"/>
      <c r="F182" s="27"/>
      <c r="G182" s="27"/>
      <c r="H182" s="27"/>
      <c r="I182" s="27"/>
      <c r="J182" s="421"/>
      <c r="K182" s="436"/>
      <c r="L182" s="435"/>
    </row>
    <row r="183" spans="1:12" ht="12.75">
      <c r="A183" s="279" t="s">
        <v>338</v>
      </c>
      <c r="B183" s="25"/>
      <c r="C183" s="25"/>
      <c r="D183" s="25"/>
      <c r="E183" s="25"/>
      <c r="F183" s="25"/>
      <c r="G183" s="25"/>
      <c r="H183" s="25"/>
      <c r="I183" s="25"/>
      <c r="J183" s="437"/>
      <c r="K183" s="437"/>
      <c r="L183" s="437"/>
    </row>
    <row r="184" spans="1:12" ht="12.75">
      <c r="A184" s="279" t="s">
        <v>374</v>
      </c>
      <c r="B184" s="25"/>
      <c r="C184" s="25"/>
      <c r="D184" s="25"/>
      <c r="E184" s="25"/>
      <c r="F184" s="25"/>
      <c r="G184" s="25"/>
      <c r="H184" s="25"/>
      <c r="I184" s="25"/>
      <c r="J184" s="437"/>
      <c r="K184" s="437"/>
      <c r="L184" s="437"/>
    </row>
    <row r="185" spans="1:12" ht="12.75">
      <c r="A185" s="279" t="s">
        <v>339</v>
      </c>
      <c r="L185" s="435"/>
    </row>
    <row r="186" spans="1:12" ht="12.75">
      <c r="A186" s="279"/>
      <c r="L186" s="435"/>
    </row>
    <row r="187" spans="1:9" s="421" customFormat="1" ht="12.75">
      <c r="A187" s="696" t="s">
        <v>377</v>
      </c>
      <c r="B187" s="696"/>
      <c r="C187" s="696"/>
      <c r="D187" s="696"/>
      <c r="E187" s="696"/>
      <c r="F187" s="696"/>
      <c r="G187" s="696"/>
      <c r="H187" s="696"/>
      <c r="I187" s="696"/>
    </row>
    <row r="188" spans="1:12" ht="12.75">
      <c r="A188" s="34"/>
      <c r="L188" s="435"/>
    </row>
    <row r="189" spans="1:12" ht="12.75" customHeight="1">
      <c r="A189" s="269" t="s">
        <v>475</v>
      </c>
      <c r="B189" s="18"/>
      <c r="C189" s="18"/>
      <c r="D189" s="18"/>
      <c r="E189" s="18"/>
      <c r="F189" s="18"/>
      <c r="G189" s="18"/>
      <c r="H189" s="18"/>
      <c r="I189" s="18"/>
      <c r="J189" s="700"/>
      <c r="K189" s="700"/>
      <c r="L189" s="700"/>
    </row>
    <row r="190" spans="1:12" ht="12.75">
      <c r="A190" s="269" t="s">
        <v>476</v>
      </c>
      <c r="G190" s="6"/>
      <c r="H190" s="18"/>
      <c r="I190" s="18"/>
      <c r="J190" s="700"/>
      <c r="K190" s="700"/>
      <c r="L190" s="700"/>
    </row>
    <row r="191" spans="7:11" ht="12.75">
      <c r="G191" s="689" t="s">
        <v>89</v>
      </c>
      <c r="H191" s="689"/>
      <c r="I191" s="689"/>
      <c r="J191" s="438"/>
      <c r="K191" s="438"/>
    </row>
    <row r="192" spans="7:12" ht="12.75">
      <c r="G192" s="689" t="s">
        <v>63</v>
      </c>
      <c r="H192" s="689"/>
      <c r="I192" s="689"/>
      <c r="J192" s="438"/>
      <c r="K192" s="438"/>
      <c r="L192" s="435"/>
    </row>
    <row r="193" spans="2:12" ht="15">
      <c r="B193" s="102"/>
      <c r="C193" s="102"/>
      <c r="D193" s="102"/>
      <c r="E193" s="102"/>
      <c r="F193" s="102"/>
      <c r="G193" s="102"/>
      <c r="H193" s="102"/>
      <c r="I193" s="102"/>
      <c r="J193" s="439"/>
      <c r="K193" s="439"/>
      <c r="L193" s="439"/>
    </row>
    <row r="194" spans="1:11" ht="15">
      <c r="A194" s="102"/>
      <c r="G194" s="689" t="s">
        <v>420</v>
      </c>
      <c r="H194" s="689"/>
      <c r="I194" s="689"/>
      <c r="J194" s="438"/>
      <c r="K194" s="438"/>
    </row>
    <row r="195" spans="1:12" s="445" customFormat="1" ht="16.5" customHeight="1">
      <c r="A195" s="687" t="s">
        <v>426</v>
      </c>
      <c r="B195" s="688"/>
      <c r="C195" s="688"/>
      <c r="D195" s="688"/>
      <c r="E195" s="688"/>
      <c r="F195" s="688"/>
      <c r="G195" s="688"/>
      <c r="H195" s="688"/>
      <c r="I195" s="688"/>
      <c r="J195" s="419"/>
      <c r="K195" s="185"/>
      <c r="L195" s="185"/>
    </row>
    <row r="196" spans="2:12" ht="15">
      <c r="B196" s="102"/>
      <c r="C196" s="102"/>
      <c r="D196" s="102"/>
      <c r="E196" s="102"/>
      <c r="F196" s="102"/>
      <c r="G196" s="102"/>
      <c r="H196" s="102"/>
      <c r="I196" s="102"/>
      <c r="J196" s="439"/>
      <c r="K196" s="439"/>
      <c r="L196" s="439"/>
    </row>
    <row r="197" spans="1:11" ht="15">
      <c r="A197" s="102"/>
      <c r="G197" s="499"/>
      <c r="H197" s="499"/>
      <c r="I197" s="499"/>
      <c r="J197" s="500"/>
      <c r="K197" s="500"/>
    </row>
  </sheetData>
  <sheetProtection/>
  <mergeCells count="83">
    <mergeCell ref="C168:F168"/>
    <mergeCell ref="C19:F19"/>
    <mergeCell ref="C42:F42"/>
    <mergeCell ref="C133:F133"/>
    <mergeCell ref="C53:F53"/>
    <mergeCell ref="C78:F78"/>
    <mergeCell ref="C79:F79"/>
    <mergeCell ref="C27:F27"/>
    <mergeCell ref="A64:I64"/>
    <mergeCell ref="C124:F124"/>
    <mergeCell ref="A1:I1"/>
    <mergeCell ref="A3:I3"/>
    <mergeCell ref="G4:K4"/>
    <mergeCell ref="A5:A7"/>
    <mergeCell ref="B5:B7"/>
    <mergeCell ref="C5:F7"/>
    <mergeCell ref="G5:G7"/>
    <mergeCell ref="H5:H7"/>
    <mergeCell ref="I5:I7"/>
    <mergeCell ref="C8:F8"/>
    <mergeCell ref="C9:F9"/>
    <mergeCell ref="C15:F15"/>
    <mergeCell ref="C20:F20"/>
    <mergeCell ref="C47:F47"/>
    <mergeCell ref="C43:F43"/>
    <mergeCell ref="C41:F41"/>
    <mergeCell ref="C25:F25"/>
    <mergeCell ref="C37:F37"/>
    <mergeCell ref="C26:F26"/>
    <mergeCell ref="C70:F70"/>
    <mergeCell ref="C74:F74"/>
    <mergeCell ref="C28:F28"/>
    <mergeCell ref="C34:F34"/>
    <mergeCell ref="C36:F36"/>
    <mergeCell ref="C48:F48"/>
    <mergeCell ref="C50:F50"/>
    <mergeCell ref="C107:F107"/>
    <mergeCell ref="C95:F95"/>
    <mergeCell ref="C61:F61"/>
    <mergeCell ref="C62:F62"/>
    <mergeCell ref="C65:F65"/>
    <mergeCell ref="C68:F68"/>
    <mergeCell ref="C75:F75"/>
    <mergeCell ref="C91:F91"/>
    <mergeCell ref="C87:F87"/>
    <mergeCell ref="C81:F81"/>
    <mergeCell ref="C96:F96"/>
    <mergeCell ref="C80:F80"/>
    <mergeCell ref="C98:F98"/>
    <mergeCell ref="C104:F104"/>
    <mergeCell ref="C89:F89"/>
    <mergeCell ref="C90:F90"/>
    <mergeCell ref="C93:F93"/>
    <mergeCell ref="C106:F106"/>
    <mergeCell ref="C115:F115"/>
    <mergeCell ref="C149:F149"/>
    <mergeCell ref="C126:F126"/>
    <mergeCell ref="C127:F127"/>
    <mergeCell ref="C138:F138"/>
    <mergeCell ref="C134:F134"/>
    <mergeCell ref="C116:F116"/>
    <mergeCell ref="C148:F148"/>
    <mergeCell ref="C136:F136"/>
    <mergeCell ref="J189:L189"/>
    <mergeCell ref="J190:L190"/>
    <mergeCell ref="C164:F164"/>
    <mergeCell ref="C166:F166"/>
    <mergeCell ref="C179:F179"/>
    <mergeCell ref="A129:I129"/>
    <mergeCell ref="C150:F150"/>
    <mergeCell ref="C151:F151"/>
    <mergeCell ref="C157:F157"/>
    <mergeCell ref="C167:F167"/>
    <mergeCell ref="A195:I195"/>
    <mergeCell ref="G191:I191"/>
    <mergeCell ref="G192:I192"/>
    <mergeCell ref="G194:I194"/>
    <mergeCell ref="C118:F118"/>
    <mergeCell ref="C170:F170"/>
    <mergeCell ref="C173:F173"/>
    <mergeCell ref="A181:I181"/>
    <mergeCell ref="A187:I187"/>
    <mergeCell ref="C159:F159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stelaa</cp:lastModifiedBy>
  <cp:lastPrinted>2019-11-21T09:43:19Z</cp:lastPrinted>
  <dcterms:created xsi:type="dcterms:W3CDTF">2007-06-21T10:39:14Z</dcterms:created>
  <dcterms:modified xsi:type="dcterms:W3CDTF">2019-11-21T09:45:14Z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